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tabRatio="769" firstSheet="5" activeTab="5"/>
  </bookViews>
  <sheets>
    <sheet name="2#楼 " sheetId="4" state="hidden" r:id="rId1"/>
    <sheet name="6#楼" sheetId="1" state="hidden" r:id="rId2"/>
    <sheet name="7#楼" sheetId="2" state="hidden" r:id="rId3"/>
    <sheet name="封面" sheetId="89" r:id="rId4"/>
    <sheet name="报价说明" sheetId="88" state="hidden" r:id="rId5"/>
    <sheet name="目录" sheetId="92" r:id="rId6"/>
    <sheet name="结算汇总表" sheetId="93" r:id="rId7"/>
    <sheet name="栾川山水文苑项目s1地块12-20#楼铝合金门窗招标清单汇总表" sheetId="50" r:id="rId8"/>
    <sheet name="栾川山水文苑s1地块12-20#楼铝合金门窗明细表" sheetId="71" r:id="rId9"/>
    <sheet name="栾川山水文苑s1地块12-20#楼铝合金门窗招标清单汇总表2" sheetId="80" r:id="rId10"/>
    <sheet name="综合单价分析表" sheetId="86" r:id="rId11"/>
    <sheet name="主要材料品牌单价" sheetId="87" r:id="rId12"/>
    <sheet name="门窗五金主要配件" sheetId="90" r:id="rId13"/>
    <sheet name="玻璃调整系数" sheetId="91" r:id="rId14"/>
  </sheets>
  <externalReferences>
    <externalReference r:id="rId15"/>
    <externalReference r:id="rId16"/>
    <externalReference r:id="rId17"/>
  </externalReferences>
  <definedNames>
    <definedName name="_xlnm._FilterDatabase" localSheetId="0" hidden="1">'2#楼 '!$A$2:$AD$87</definedName>
    <definedName name="_xlnm._FilterDatabase" localSheetId="1" hidden="1">'6#楼'!$A$2:$AE$61</definedName>
    <definedName name="_xlnm._FilterDatabase" localSheetId="2" hidden="1">'7#楼'!$A$2:$AE$78</definedName>
    <definedName name="_xlnm._FilterDatabase" localSheetId="8" hidden="1">'栾川山水文苑s1地块12-20#楼铝合金门窗明细表'!$A$3:$U$83</definedName>
    <definedName name="_xlnm._FilterDatabase" localSheetId="9" hidden="1">'栾川山水文苑s1地块12-20#楼铝合金门窗招标清单汇总表2'!$A$3:$XFB$76</definedName>
    <definedName name="_xlnm.Print_Area" localSheetId="8">'栾川山水文苑s1地块12-20#楼铝合金门窗明细表'!$A$1:$T$77</definedName>
    <definedName name="_xlnm.Print_Titles" localSheetId="8">'栾川山水文苑s1地块12-20#楼铝合金门窗明细表'!$1:$1</definedName>
    <definedName name="_xlnm.Print_Titles" localSheetId="9">'栾川山水文苑s1地块12-20#楼铝合金门窗招标清单汇总表2'!$1:$1</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author>
  </authors>
  <commentList>
    <comment ref="J4" authorId="0">
      <text>
        <r>
          <rPr>
            <b/>
            <sz val="9"/>
            <rFont val="宋体"/>
            <charset val="134"/>
          </rPr>
          <t>admin:</t>
        </r>
        <r>
          <rPr>
            <sz val="9"/>
            <rFont val="宋体"/>
            <charset val="134"/>
          </rPr>
          <t xml:space="preserve">
书房阳台平开门</t>
        </r>
      </text>
    </comment>
    <comment ref="M4" authorId="0">
      <text>
        <r>
          <rPr>
            <b/>
            <sz val="9"/>
            <rFont val="宋体"/>
            <charset val="134"/>
          </rPr>
          <t>admin:</t>
        </r>
        <r>
          <rPr>
            <sz val="9"/>
            <rFont val="宋体"/>
            <charset val="134"/>
          </rPr>
          <t xml:space="preserve">
阳台推拉门</t>
        </r>
      </text>
    </comment>
    <comment ref="N4" authorId="0">
      <text>
        <r>
          <rPr>
            <b/>
            <sz val="9"/>
            <rFont val="宋体"/>
            <charset val="134"/>
          </rPr>
          <t>admin:</t>
        </r>
        <r>
          <rPr>
            <sz val="9"/>
            <rFont val="宋体"/>
            <charset val="134"/>
          </rPr>
          <t xml:space="preserve">
东单元书房阳台平开门</t>
        </r>
      </text>
    </comment>
    <comment ref="O4" authorId="0">
      <text>
        <r>
          <rPr>
            <b/>
            <sz val="9"/>
            <rFont val="宋体"/>
            <charset val="134"/>
          </rPr>
          <t>admin:</t>
        </r>
        <r>
          <rPr>
            <sz val="9"/>
            <rFont val="宋体"/>
            <charset val="134"/>
          </rPr>
          <t xml:space="preserve">
阳台推拉门</t>
        </r>
      </text>
    </comment>
    <comment ref="P4" authorId="0">
      <text>
        <r>
          <rPr>
            <b/>
            <sz val="9"/>
            <rFont val="宋体"/>
            <charset val="134"/>
          </rPr>
          <t>admin:</t>
        </r>
        <r>
          <rPr>
            <sz val="9"/>
            <rFont val="宋体"/>
            <charset val="134"/>
          </rPr>
          <t xml:space="preserve">
书房阳台推拉门</t>
        </r>
      </text>
    </comment>
    <comment ref="Q4" authorId="0">
      <text>
        <r>
          <rPr>
            <b/>
            <sz val="9"/>
            <rFont val="宋体"/>
            <charset val="134"/>
          </rPr>
          <t>admin:</t>
        </r>
        <r>
          <rPr>
            <sz val="9"/>
            <rFont val="宋体"/>
            <charset val="134"/>
          </rPr>
          <t xml:space="preserve">
阳台推拉门</t>
        </r>
      </text>
    </comment>
    <comment ref="J5" authorId="0">
      <text>
        <r>
          <rPr>
            <b/>
            <sz val="9"/>
            <rFont val="宋体"/>
            <charset val="134"/>
          </rPr>
          <t>admin:</t>
        </r>
        <r>
          <rPr>
            <sz val="9"/>
            <rFont val="宋体"/>
            <charset val="134"/>
          </rPr>
          <t xml:space="preserve">
餐厅阳台推拉门</t>
        </r>
      </text>
    </comment>
    <comment ref="N5" authorId="0">
      <text>
        <r>
          <rPr>
            <b/>
            <sz val="9"/>
            <rFont val="宋体"/>
            <charset val="134"/>
          </rPr>
          <t>admin:</t>
        </r>
        <r>
          <rPr>
            <sz val="9"/>
            <rFont val="宋体"/>
            <charset val="134"/>
          </rPr>
          <t xml:space="preserve">
阳台推拉门</t>
        </r>
      </text>
    </comment>
    <comment ref="O5" authorId="0">
      <text>
        <r>
          <rPr>
            <b/>
            <sz val="9"/>
            <rFont val="宋体"/>
            <charset val="134"/>
          </rPr>
          <t>admin:</t>
        </r>
        <r>
          <rPr>
            <sz val="9"/>
            <rFont val="宋体"/>
            <charset val="134"/>
          </rPr>
          <t xml:space="preserve">
阳台推拉门</t>
        </r>
      </text>
    </comment>
    <comment ref="P5" authorId="0">
      <text>
        <r>
          <rPr>
            <b/>
            <sz val="9"/>
            <rFont val="宋体"/>
            <charset val="134"/>
          </rPr>
          <t>admin:</t>
        </r>
        <r>
          <rPr>
            <sz val="9"/>
            <rFont val="宋体"/>
            <charset val="134"/>
          </rPr>
          <t xml:space="preserve">
餐厅阳台推拉门</t>
        </r>
      </text>
    </comment>
    <comment ref="J6" authorId="0">
      <text>
        <r>
          <rPr>
            <b/>
            <sz val="9"/>
            <rFont val="宋体"/>
            <charset val="134"/>
          </rPr>
          <t>admin:</t>
        </r>
        <r>
          <rPr>
            <sz val="9"/>
            <rFont val="宋体"/>
            <charset val="134"/>
          </rPr>
          <t xml:space="preserve">
客厅阳台推拉门</t>
        </r>
      </text>
    </comment>
    <comment ref="K6" authorId="0">
      <text>
        <r>
          <rPr>
            <b/>
            <sz val="9"/>
            <rFont val="宋体"/>
            <charset val="134"/>
          </rPr>
          <t>admin:</t>
        </r>
        <r>
          <rPr>
            <sz val="9"/>
            <rFont val="宋体"/>
            <charset val="134"/>
          </rPr>
          <t xml:space="preserve">
阳台推拉门</t>
        </r>
      </text>
    </comment>
    <comment ref="N6" authorId="0">
      <text>
        <r>
          <rPr>
            <b/>
            <sz val="9"/>
            <rFont val="宋体"/>
            <charset val="134"/>
          </rPr>
          <t>admin:</t>
        </r>
        <r>
          <rPr>
            <sz val="9"/>
            <rFont val="宋体"/>
            <charset val="134"/>
          </rPr>
          <t xml:space="preserve">
阳台推拉门</t>
        </r>
      </text>
    </comment>
    <comment ref="O6" authorId="0">
      <text>
        <r>
          <rPr>
            <b/>
            <sz val="9"/>
            <rFont val="宋体"/>
            <charset val="134"/>
          </rPr>
          <t>admin:</t>
        </r>
        <r>
          <rPr>
            <sz val="9"/>
            <rFont val="宋体"/>
            <charset val="134"/>
          </rPr>
          <t xml:space="preserve">
阳台推拉门</t>
        </r>
      </text>
    </comment>
    <comment ref="P6" authorId="0">
      <text>
        <r>
          <rPr>
            <b/>
            <sz val="9"/>
            <rFont val="宋体"/>
            <charset val="134"/>
          </rPr>
          <t>admin:</t>
        </r>
        <r>
          <rPr>
            <sz val="9"/>
            <rFont val="宋体"/>
            <charset val="134"/>
          </rPr>
          <t xml:space="preserve">
客厅阳台推拉门</t>
        </r>
      </text>
    </comment>
    <comment ref="Q6" authorId="0">
      <text>
        <r>
          <rPr>
            <b/>
            <sz val="9"/>
            <rFont val="宋体"/>
            <charset val="134"/>
          </rPr>
          <t>admin:</t>
        </r>
        <r>
          <rPr>
            <sz val="9"/>
            <rFont val="宋体"/>
            <charset val="134"/>
          </rPr>
          <t xml:space="preserve">
阳台推拉门</t>
        </r>
      </text>
    </comment>
    <comment ref="J7" authorId="0">
      <text>
        <r>
          <rPr>
            <b/>
            <sz val="9"/>
            <rFont val="宋体"/>
            <charset val="134"/>
          </rPr>
          <t>admin:</t>
        </r>
        <r>
          <rPr>
            <sz val="9"/>
            <rFont val="宋体"/>
            <charset val="134"/>
          </rPr>
          <t xml:space="preserve">
主卧卫生间</t>
        </r>
      </text>
    </comment>
    <comment ref="M7" authorId="0">
      <text>
        <r>
          <rPr>
            <b/>
            <sz val="9"/>
            <rFont val="宋体"/>
            <charset val="134"/>
          </rPr>
          <t>admin:</t>
        </r>
        <r>
          <rPr>
            <sz val="9"/>
            <rFont val="宋体"/>
            <charset val="134"/>
          </rPr>
          <t xml:space="preserve">
卫生间</t>
        </r>
      </text>
    </comment>
    <comment ref="N7" authorId="0">
      <text>
        <r>
          <rPr>
            <b/>
            <sz val="9"/>
            <rFont val="宋体"/>
            <charset val="134"/>
          </rPr>
          <t>admin:</t>
        </r>
        <r>
          <rPr>
            <sz val="9"/>
            <rFont val="宋体"/>
            <charset val="134"/>
          </rPr>
          <t xml:space="preserve">
主卧卫生间</t>
        </r>
      </text>
    </comment>
    <comment ref="O7" authorId="0">
      <text>
        <r>
          <rPr>
            <b/>
            <sz val="9"/>
            <rFont val="宋体"/>
            <charset val="134"/>
          </rPr>
          <t>admin:</t>
        </r>
        <r>
          <rPr>
            <sz val="9"/>
            <rFont val="宋体"/>
            <charset val="134"/>
          </rPr>
          <t xml:space="preserve">
主卧卫生间</t>
        </r>
      </text>
    </comment>
    <comment ref="P7" authorId="0">
      <text>
        <r>
          <rPr>
            <b/>
            <sz val="9"/>
            <rFont val="宋体"/>
            <charset val="134"/>
          </rPr>
          <t>admin:</t>
        </r>
        <r>
          <rPr>
            <sz val="9"/>
            <rFont val="宋体"/>
            <charset val="134"/>
          </rPr>
          <t xml:space="preserve">
东单元西和西单元东卫生间</t>
        </r>
      </text>
    </comment>
    <comment ref="Q7" authorId="0">
      <text>
        <r>
          <rPr>
            <b/>
            <sz val="9"/>
            <rFont val="宋体"/>
            <charset val="134"/>
          </rPr>
          <t>admin:</t>
        </r>
        <r>
          <rPr>
            <sz val="9"/>
            <rFont val="宋体"/>
            <charset val="134"/>
          </rPr>
          <t xml:space="preserve">
卫生间</t>
        </r>
      </text>
    </comment>
    <comment ref="J8" authorId="0">
      <text>
        <r>
          <rPr>
            <b/>
            <sz val="9"/>
            <rFont val="宋体"/>
            <charset val="134"/>
          </rPr>
          <t>admin:</t>
        </r>
        <r>
          <rPr>
            <sz val="9"/>
            <rFont val="宋体"/>
            <charset val="134"/>
          </rPr>
          <t xml:space="preserve">
主卧及公共卫生间</t>
        </r>
      </text>
    </comment>
    <comment ref="M8" authorId="0">
      <text>
        <r>
          <rPr>
            <b/>
            <sz val="9"/>
            <rFont val="宋体"/>
            <charset val="134"/>
          </rPr>
          <t>admin:</t>
        </r>
        <r>
          <rPr>
            <sz val="9"/>
            <rFont val="宋体"/>
            <charset val="134"/>
          </rPr>
          <t xml:space="preserve">
厨房、卫生间</t>
        </r>
      </text>
    </comment>
    <comment ref="N8" authorId="0">
      <text>
        <r>
          <rPr>
            <b/>
            <sz val="9"/>
            <rFont val="宋体"/>
            <charset val="134"/>
          </rPr>
          <t>admin:</t>
        </r>
        <r>
          <rPr>
            <sz val="9"/>
            <rFont val="宋体"/>
            <charset val="134"/>
          </rPr>
          <t xml:space="preserve">
卫生间,厨房</t>
        </r>
      </text>
    </comment>
    <comment ref="O8" authorId="0">
      <text>
        <r>
          <rPr>
            <b/>
            <sz val="9"/>
            <rFont val="宋体"/>
            <charset val="134"/>
          </rPr>
          <t>admin:</t>
        </r>
        <r>
          <rPr>
            <sz val="9"/>
            <rFont val="宋体"/>
            <charset val="134"/>
          </rPr>
          <t xml:space="preserve">
卫生间,厨房</t>
        </r>
      </text>
    </comment>
    <comment ref="P8" authorId="0">
      <text>
        <r>
          <rPr>
            <b/>
            <sz val="9"/>
            <rFont val="宋体"/>
            <charset val="134"/>
          </rPr>
          <t>admin:</t>
        </r>
        <r>
          <rPr>
            <sz val="9"/>
            <rFont val="宋体"/>
            <charset val="134"/>
          </rPr>
          <t xml:space="preserve">
东边户和西边户主卧及公共卫生间</t>
        </r>
      </text>
    </comment>
    <comment ref="Q8" authorId="0">
      <text>
        <r>
          <rPr>
            <b/>
            <sz val="9"/>
            <rFont val="宋体"/>
            <charset val="134"/>
          </rPr>
          <t>admin:</t>
        </r>
        <r>
          <rPr>
            <sz val="9"/>
            <rFont val="宋体"/>
            <charset val="134"/>
          </rPr>
          <t xml:space="preserve">
卫生间,厨房、一层物业</t>
        </r>
      </text>
    </comment>
    <comment ref="J9" authorId="0">
      <text>
        <r>
          <rPr>
            <b/>
            <sz val="9"/>
            <rFont val="宋体"/>
            <charset val="134"/>
          </rPr>
          <t>admin:</t>
        </r>
        <r>
          <rPr>
            <sz val="9"/>
            <rFont val="宋体"/>
            <charset val="134"/>
          </rPr>
          <t xml:space="preserve">
厨房</t>
        </r>
      </text>
    </comment>
    <comment ref="K9" authorId="0">
      <text>
        <r>
          <rPr>
            <b/>
            <sz val="9"/>
            <rFont val="宋体"/>
            <charset val="134"/>
          </rPr>
          <t>admin:</t>
        </r>
        <r>
          <rPr>
            <sz val="9"/>
            <rFont val="宋体"/>
            <charset val="134"/>
          </rPr>
          <t xml:space="preserve">
卫生间</t>
        </r>
      </text>
    </comment>
    <comment ref="L9" authorId="0">
      <text>
        <r>
          <rPr>
            <b/>
            <sz val="9"/>
            <rFont val="宋体"/>
            <charset val="134"/>
          </rPr>
          <t>admin:</t>
        </r>
        <r>
          <rPr>
            <sz val="9"/>
            <rFont val="宋体"/>
            <charset val="134"/>
          </rPr>
          <t xml:space="preserve">
卫生间</t>
        </r>
      </text>
    </comment>
    <comment ref="M9" authorId="0">
      <text>
        <r>
          <rPr>
            <b/>
            <sz val="9"/>
            <rFont val="宋体"/>
            <charset val="134"/>
          </rPr>
          <t>admin:</t>
        </r>
        <r>
          <rPr>
            <sz val="9"/>
            <rFont val="宋体"/>
            <charset val="134"/>
          </rPr>
          <t xml:space="preserve">
厨房、卫生间</t>
        </r>
      </text>
    </comment>
    <comment ref="N9" authorId="0">
      <text>
        <r>
          <rPr>
            <b/>
            <sz val="9"/>
            <rFont val="宋体"/>
            <charset val="134"/>
          </rPr>
          <t>admin:</t>
        </r>
        <r>
          <rPr>
            <sz val="9"/>
            <rFont val="宋体"/>
            <charset val="134"/>
          </rPr>
          <t xml:space="preserve">
厨房</t>
        </r>
      </text>
    </comment>
    <comment ref="P9" authorId="0">
      <text>
        <r>
          <rPr>
            <b/>
            <sz val="9"/>
            <rFont val="宋体"/>
            <charset val="134"/>
          </rPr>
          <t>admin:</t>
        </r>
        <r>
          <rPr>
            <sz val="9"/>
            <rFont val="宋体"/>
            <charset val="134"/>
          </rPr>
          <t xml:space="preserve">
厨房</t>
        </r>
      </text>
    </comment>
    <comment ref="Q9" authorId="0">
      <text>
        <r>
          <rPr>
            <b/>
            <sz val="9"/>
            <rFont val="宋体"/>
            <charset val="134"/>
          </rPr>
          <t>admin:</t>
        </r>
        <r>
          <rPr>
            <sz val="9"/>
            <rFont val="宋体"/>
            <charset val="134"/>
          </rPr>
          <t xml:space="preserve">
厨房、二层物业楼梯间</t>
        </r>
      </text>
    </comment>
    <comment ref="J10" authorId="0">
      <text>
        <r>
          <rPr>
            <b/>
            <sz val="9"/>
            <rFont val="宋体"/>
            <charset val="134"/>
          </rPr>
          <t>admin:</t>
        </r>
        <r>
          <rPr>
            <sz val="9"/>
            <rFont val="宋体"/>
            <charset val="134"/>
          </rPr>
          <t xml:space="preserve">
南卧室飘窗</t>
        </r>
      </text>
    </comment>
    <comment ref="K10" authorId="0">
      <text>
        <r>
          <rPr>
            <b/>
            <sz val="9"/>
            <rFont val="宋体"/>
            <charset val="134"/>
          </rPr>
          <t>admin:</t>
        </r>
        <r>
          <rPr>
            <sz val="9"/>
            <rFont val="宋体"/>
            <charset val="134"/>
          </rPr>
          <t xml:space="preserve">
南卧室飘窗</t>
        </r>
      </text>
    </comment>
    <comment ref="L10" authorId="0">
      <text>
        <r>
          <rPr>
            <b/>
            <sz val="9"/>
            <rFont val="宋体"/>
            <charset val="134"/>
          </rPr>
          <t>admin:</t>
        </r>
        <r>
          <rPr>
            <sz val="9"/>
            <rFont val="宋体"/>
            <charset val="134"/>
          </rPr>
          <t xml:space="preserve">
南卧室飘窗</t>
        </r>
      </text>
    </comment>
    <comment ref="M10" authorId="0">
      <text>
        <r>
          <rPr>
            <b/>
            <sz val="9"/>
            <rFont val="宋体"/>
            <charset val="134"/>
          </rPr>
          <t>admin:</t>
        </r>
        <r>
          <rPr>
            <sz val="9"/>
            <rFont val="宋体"/>
            <charset val="134"/>
          </rPr>
          <t xml:space="preserve">
南卧室飘窗</t>
        </r>
      </text>
    </comment>
    <comment ref="N10" authorId="0">
      <text>
        <r>
          <rPr>
            <b/>
            <sz val="9"/>
            <rFont val="宋体"/>
            <charset val="134"/>
          </rPr>
          <t>admin:</t>
        </r>
        <r>
          <rPr>
            <sz val="9"/>
            <rFont val="宋体"/>
            <charset val="134"/>
          </rPr>
          <t xml:space="preserve">
南卧室飘窗</t>
        </r>
      </text>
    </comment>
    <comment ref="O10" authorId="0">
      <text>
        <r>
          <rPr>
            <b/>
            <sz val="9"/>
            <rFont val="宋体"/>
            <charset val="134"/>
          </rPr>
          <t>admin:</t>
        </r>
        <r>
          <rPr>
            <sz val="9"/>
            <rFont val="宋体"/>
            <charset val="134"/>
          </rPr>
          <t xml:space="preserve">
南卧室飘窗</t>
        </r>
      </text>
    </comment>
    <comment ref="P10" authorId="0">
      <text>
        <r>
          <rPr>
            <b/>
            <sz val="9"/>
            <rFont val="宋体"/>
            <charset val="134"/>
          </rPr>
          <t>admin:</t>
        </r>
        <r>
          <rPr>
            <sz val="9"/>
            <rFont val="宋体"/>
            <charset val="134"/>
          </rPr>
          <t xml:space="preserve">
南卧室飘窗</t>
        </r>
      </text>
    </comment>
    <comment ref="J11" authorId="0">
      <text>
        <r>
          <rPr>
            <b/>
            <sz val="9"/>
            <rFont val="宋体"/>
            <charset val="134"/>
          </rPr>
          <t>admin:</t>
        </r>
        <r>
          <rPr>
            <sz val="9"/>
            <rFont val="宋体"/>
            <charset val="134"/>
          </rPr>
          <t xml:space="preserve">
南卧室飘窗</t>
        </r>
      </text>
    </comment>
    <comment ref="N11" authorId="0">
      <text>
        <r>
          <rPr>
            <b/>
            <sz val="9"/>
            <rFont val="宋体"/>
            <charset val="134"/>
          </rPr>
          <t>admin:</t>
        </r>
        <r>
          <rPr>
            <sz val="9"/>
            <rFont val="宋体"/>
            <charset val="134"/>
          </rPr>
          <t xml:space="preserve">
南卧室飘窗</t>
        </r>
      </text>
    </comment>
    <comment ref="O11" authorId="0">
      <text>
        <r>
          <rPr>
            <b/>
            <sz val="9"/>
            <rFont val="宋体"/>
            <charset val="134"/>
          </rPr>
          <t>admin:</t>
        </r>
        <r>
          <rPr>
            <sz val="9"/>
            <rFont val="宋体"/>
            <charset val="134"/>
          </rPr>
          <t xml:space="preserve">
南卧室飘窗</t>
        </r>
      </text>
    </comment>
    <comment ref="P11" authorId="0">
      <text>
        <r>
          <rPr>
            <b/>
            <sz val="9"/>
            <rFont val="宋体"/>
            <charset val="134"/>
          </rPr>
          <t>admin:</t>
        </r>
        <r>
          <rPr>
            <sz val="9"/>
            <rFont val="宋体"/>
            <charset val="134"/>
          </rPr>
          <t xml:space="preserve">
南卧室飘窗</t>
        </r>
      </text>
    </comment>
    <comment ref="J12" authorId="0">
      <text>
        <r>
          <rPr>
            <b/>
            <sz val="9"/>
            <rFont val="宋体"/>
            <charset val="134"/>
          </rPr>
          <t>admin:</t>
        </r>
        <r>
          <rPr>
            <sz val="9"/>
            <rFont val="宋体"/>
            <charset val="134"/>
          </rPr>
          <t xml:space="preserve">
北卧室</t>
        </r>
      </text>
    </comment>
    <comment ref="M12" authorId="0">
      <text>
        <r>
          <rPr>
            <b/>
            <sz val="9"/>
            <rFont val="宋体"/>
            <charset val="134"/>
          </rPr>
          <t>admin:</t>
        </r>
        <r>
          <rPr>
            <sz val="9"/>
            <rFont val="宋体"/>
            <charset val="134"/>
          </rPr>
          <t xml:space="preserve">
北卧室、地下一层储藏间(窗外侧有风井)</t>
        </r>
      </text>
    </comment>
    <comment ref="N12" authorId="0">
      <text>
        <r>
          <rPr>
            <b/>
            <sz val="9"/>
            <rFont val="宋体"/>
            <charset val="134"/>
          </rPr>
          <t>admin:</t>
        </r>
        <r>
          <rPr>
            <sz val="9"/>
            <rFont val="宋体"/>
            <charset val="134"/>
          </rPr>
          <t xml:space="preserve">
北卧室、一层物业</t>
        </r>
      </text>
    </comment>
    <comment ref="O12" authorId="0">
      <text>
        <r>
          <rPr>
            <b/>
            <sz val="9"/>
            <rFont val="宋体"/>
            <charset val="134"/>
          </rPr>
          <t>admin:</t>
        </r>
        <r>
          <rPr>
            <sz val="9"/>
            <rFont val="宋体"/>
            <charset val="134"/>
          </rPr>
          <t xml:space="preserve">
北卧室</t>
        </r>
      </text>
    </comment>
    <comment ref="P12" authorId="0">
      <text>
        <r>
          <rPr>
            <b/>
            <sz val="9"/>
            <rFont val="宋体"/>
            <charset val="134"/>
          </rPr>
          <t>admin:</t>
        </r>
        <r>
          <rPr>
            <sz val="9"/>
            <rFont val="宋体"/>
            <charset val="134"/>
          </rPr>
          <t xml:space="preserve">
北卧室</t>
        </r>
      </text>
    </comment>
    <comment ref="Q12" authorId="0">
      <text>
        <r>
          <rPr>
            <b/>
            <sz val="9"/>
            <rFont val="宋体"/>
            <charset val="134"/>
          </rPr>
          <t>admin:</t>
        </r>
        <r>
          <rPr>
            <sz val="9"/>
            <rFont val="宋体"/>
            <charset val="134"/>
          </rPr>
          <t xml:space="preserve">
北卧室、一二层物业</t>
        </r>
      </text>
    </comment>
    <comment ref="J13" authorId="0">
      <text>
        <r>
          <rPr>
            <b/>
            <sz val="9"/>
            <rFont val="宋体"/>
            <charset val="134"/>
          </rPr>
          <t>admin:</t>
        </r>
        <r>
          <rPr>
            <sz val="9"/>
            <rFont val="宋体"/>
            <charset val="134"/>
          </rPr>
          <t xml:space="preserve">
一层楼梯间2个</t>
        </r>
      </text>
    </comment>
    <comment ref="M13" authorId="0">
      <text>
        <r>
          <rPr>
            <b/>
            <sz val="9"/>
            <rFont val="宋体"/>
            <charset val="134"/>
          </rPr>
          <t>admin:</t>
        </r>
        <r>
          <rPr>
            <sz val="9"/>
            <rFont val="宋体"/>
            <charset val="134"/>
          </rPr>
          <t xml:space="preserve">
一层楼梯间</t>
        </r>
      </text>
    </comment>
    <comment ref="J14" authorId="0">
      <text>
        <r>
          <rPr>
            <b/>
            <sz val="9"/>
            <rFont val="宋体"/>
            <charset val="134"/>
          </rPr>
          <t>admin:</t>
        </r>
        <r>
          <rPr>
            <sz val="9"/>
            <rFont val="宋体"/>
            <charset val="134"/>
          </rPr>
          <t xml:space="preserve">
顶层楼梯间</t>
        </r>
      </text>
    </comment>
    <comment ref="N14" authorId="0">
      <text>
        <r>
          <rPr>
            <b/>
            <sz val="9"/>
            <rFont val="宋体"/>
            <charset val="134"/>
          </rPr>
          <t>admin:</t>
        </r>
        <r>
          <rPr>
            <sz val="9"/>
            <rFont val="宋体"/>
            <charset val="134"/>
          </rPr>
          <t xml:space="preserve">
顶层楼梯间</t>
        </r>
      </text>
    </comment>
    <comment ref="O14" authorId="0">
      <text>
        <r>
          <rPr>
            <b/>
            <sz val="9"/>
            <rFont val="宋体"/>
            <charset val="134"/>
          </rPr>
          <t>admin:</t>
        </r>
        <r>
          <rPr>
            <sz val="9"/>
            <rFont val="宋体"/>
            <charset val="134"/>
          </rPr>
          <t xml:space="preserve">
顶层楼梯间</t>
        </r>
      </text>
    </comment>
    <comment ref="P14" authorId="0">
      <text>
        <r>
          <rPr>
            <b/>
            <sz val="9"/>
            <rFont val="宋体"/>
            <charset val="134"/>
          </rPr>
          <t>admin:</t>
        </r>
        <r>
          <rPr>
            <sz val="9"/>
            <rFont val="宋体"/>
            <charset val="134"/>
          </rPr>
          <t xml:space="preserve">
顶层楼梯间</t>
        </r>
      </text>
    </comment>
    <comment ref="Q14" authorId="0">
      <text>
        <r>
          <rPr>
            <b/>
            <sz val="9"/>
            <rFont val="宋体"/>
            <charset val="134"/>
          </rPr>
          <t>admin:</t>
        </r>
        <r>
          <rPr>
            <sz val="9"/>
            <rFont val="宋体"/>
            <charset val="134"/>
          </rPr>
          <t xml:space="preserve">
顶层楼梯间</t>
        </r>
      </text>
    </comment>
    <comment ref="J15" authorId="0">
      <text>
        <r>
          <rPr>
            <b/>
            <sz val="9"/>
            <rFont val="宋体"/>
            <charset val="134"/>
          </rPr>
          <t>admin:</t>
        </r>
        <r>
          <rPr>
            <sz val="9"/>
            <rFont val="宋体"/>
            <charset val="134"/>
          </rPr>
          <t xml:space="preserve">
一层大堂</t>
        </r>
      </text>
    </comment>
    <comment ref="M15" authorId="0">
      <text>
        <r>
          <rPr>
            <b/>
            <sz val="9"/>
            <rFont val="宋体"/>
            <charset val="134"/>
          </rPr>
          <t>admin:</t>
        </r>
        <r>
          <rPr>
            <sz val="9"/>
            <rFont val="宋体"/>
            <charset val="134"/>
          </rPr>
          <t xml:space="preserve">
一层大堂1个 北立面10轴</t>
        </r>
      </text>
    </comment>
    <comment ref="J16" authorId="0">
      <text>
        <r>
          <rPr>
            <b/>
            <sz val="9"/>
            <rFont val="宋体"/>
            <charset val="134"/>
          </rPr>
          <t>admin:</t>
        </r>
        <r>
          <rPr>
            <sz val="9"/>
            <rFont val="宋体"/>
            <charset val="134"/>
          </rPr>
          <t xml:space="preserve">
楼梯间</t>
        </r>
      </text>
    </comment>
    <comment ref="J17" authorId="0">
      <text>
        <r>
          <rPr>
            <b/>
            <sz val="9"/>
            <rFont val="宋体"/>
            <charset val="134"/>
          </rPr>
          <t>admin:</t>
        </r>
        <r>
          <rPr>
            <sz val="9"/>
            <rFont val="宋体"/>
            <charset val="134"/>
          </rPr>
          <t xml:space="preserve">
楼梯间</t>
        </r>
      </text>
    </comment>
    <comment ref="M17" authorId="0">
      <text>
        <r>
          <rPr>
            <b/>
            <sz val="9"/>
            <rFont val="宋体"/>
            <charset val="134"/>
          </rPr>
          <t>admin:</t>
        </r>
        <r>
          <rPr>
            <sz val="9"/>
            <rFont val="宋体"/>
            <charset val="134"/>
          </rPr>
          <t xml:space="preserve">
西单元2-13层楼梯间</t>
        </r>
      </text>
    </comment>
    <comment ref="N17" authorId="0">
      <text>
        <r>
          <rPr>
            <b/>
            <sz val="9"/>
            <rFont val="宋体"/>
            <charset val="134"/>
          </rPr>
          <t>admin:</t>
        </r>
        <r>
          <rPr>
            <sz val="9"/>
            <rFont val="宋体"/>
            <charset val="134"/>
          </rPr>
          <t xml:space="preserve">
楼梯间</t>
        </r>
      </text>
    </comment>
    <comment ref="O17" authorId="0">
      <text>
        <r>
          <rPr>
            <b/>
            <sz val="9"/>
            <rFont val="宋体"/>
            <charset val="134"/>
          </rPr>
          <t>admin:</t>
        </r>
        <r>
          <rPr>
            <sz val="9"/>
            <rFont val="宋体"/>
            <charset val="134"/>
          </rPr>
          <t xml:space="preserve">
楼梯间</t>
        </r>
      </text>
    </comment>
    <comment ref="P17" authorId="0">
      <text>
        <r>
          <rPr>
            <b/>
            <sz val="9"/>
            <rFont val="宋体"/>
            <charset val="134"/>
          </rPr>
          <t>admin:</t>
        </r>
        <r>
          <rPr>
            <sz val="9"/>
            <rFont val="宋体"/>
            <charset val="134"/>
          </rPr>
          <t xml:space="preserve">
楼梯间</t>
        </r>
      </text>
    </comment>
    <comment ref="Q17" authorId="0">
      <text>
        <r>
          <rPr>
            <b/>
            <sz val="9"/>
            <rFont val="宋体"/>
            <charset val="134"/>
          </rPr>
          <t>admin:</t>
        </r>
        <r>
          <rPr>
            <sz val="9"/>
            <rFont val="宋体"/>
            <charset val="134"/>
          </rPr>
          <t xml:space="preserve">
楼梯间</t>
        </r>
      </text>
    </comment>
    <comment ref="J18" authorId="0">
      <text>
        <r>
          <rPr>
            <b/>
            <sz val="9"/>
            <rFont val="宋体"/>
            <charset val="134"/>
          </rPr>
          <t>admin:</t>
        </r>
        <r>
          <rPr>
            <sz val="9"/>
            <rFont val="宋体"/>
            <charset val="134"/>
          </rPr>
          <t xml:space="preserve">
东西单元顶层机房窗</t>
        </r>
      </text>
    </comment>
    <comment ref="P18" authorId="0">
      <text>
        <r>
          <rPr>
            <b/>
            <sz val="9"/>
            <rFont val="宋体"/>
            <charset val="134"/>
          </rPr>
          <t>admin:</t>
        </r>
        <r>
          <rPr>
            <sz val="9"/>
            <rFont val="宋体"/>
            <charset val="134"/>
          </rPr>
          <t xml:space="preserve">
东西单元顶层机房窗</t>
        </r>
      </text>
    </comment>
    <comment ref="J19" authorId="0">
      <text>
        <r>
          <rPr>
            <b/>
            <sz val="9"/>
            <rFont val="宋体"/>
            <charset val="134"/>
          </rPr>
          <t>admin:</t>
        </r>
        <r>
          <rPr>
            <sz val="9"/>
            <rFont val="宋体"/>
            <charset val="134"/>
          </rPr>
          <t xml:space="preserve">
负一层储藏室</t>
        </r>
      </text>
    </comment>
    <comment ref="J20" authorId="0">
      <text>
        <r>
          <rPr>
            <b/>
            <sz val="9"/>
            <rFont val="宋体"/>
            <charset val="134"/>
          </rPr>
          <t>admin:</t>
        </r>
        <r>
          <rPr>
            <sz val="9"/>
            <rFont val="宋体"/>
            <charset val="134"/>
          </rPr>
          <t xml:space="preserve">
负一层储藏室</t>
        </r>
      </text>
    </comment>
    <comment ref="K20" authorId="0">
      <text>
        <r>
          <rPr>
            <b/>
            <sz val="9"/>
            <rFont val="宋体"/>
            <charset val="134"/>
          </rPr>
          <t>admin:</t>
        </r>
        <r>
          <rPr>
            <sz val="9"/>
            <rFont val="宋体"/>
            <charset val="134"/>
          </rPr>
          <t xml:space="preserve">
负一层储藏室</t>
        </r>
      </text>
    </comment>
    <comment ref="L20" authorId="0">
      <text>
        <r>
          <rPr>
            <b/>
            <sz val="9"/>
            <rFont val="宋体"/>
            <charset val="134"/>
          </rPr>
          <t>admin:</t>
        </r>
        <r>
          <rPr>
            <sz val="9"/>
            <rFont val="宋体"/>
            <charset val="134"/>
          </rPr>
          <t xml:space="preserve">
负一层储藏室</t>
        </r>
      </text>
    </comment>
    <comment ref="M20" authorId="0">
      <text>
        <r>
          <rPr>
            <b/>
            <sz val="9"/>
            <rFont val="宋体"/>
            <charset val="134"/>
          </rPr>
          <t>admin:</t>
        </r>
        <r>
          <rPr>
            <sz val="9"/>
            <rFont val="宋体"/>
            <charset val="134"/>
          </rPr>
          <t xml:space="preserve">
地下一层储藏间</t>
        </r>
      </text>
    </comment>
    <comment ref="J21" authorId="0">
      <text>
        <r>
          <rPr>
            <b/>
            <sz val="9"/>
            <rFont val="宋体"/>
            <charset val="134"/>
          </rPr>
          <t>admin:</t>
        </r>
        <r>
          <rPr>
            <sz val="9"/>
            <rFont val="宋体"/>
            <charset val="134"/>
          </rPr>
          <t xml:space="preserve">
负一层储藏室</t>
        </r>
      </text>
    </comment>
    <comment ref="J22" authorId="0">
      <text>
        <r>
          <rPr>
            <b/>
            <sz val="9"/>
            <rFont val="宋体"/>
            <charset val="134"/>
          </rPr>
          <t>admin:</t>
        </r>
        <r>
          <rPr>
            <sz val="9"/>
            <rFont val="宋体"/>
            <charset val="134"/>
          </rPr>
          <t xml:space="preserve">
负一层储藏室</t>
        </r>
      </text>
    </comment>
    <comment ref="K23" authorId="0">
      <text>
        <r>
          <rPr>
            <b/>
            <sz val="9"/>
            <rFont val="宋体"/>
            <charset val="134"/>
          </rPr>
          <t>admin:</t>
        </r>
        <r>
          <rPr>
            <sz val="9"/>
            <rFont val="宋体"/>
            <charset val="134"/>
          </rPr>
          <t xml:space="preserve">
阳台外平开门</t>
        </r>
      </text>
    </comment>
    <comment ref="K24" authorId="0">
      <text>
        <r>
          <rPr>
            <b/>
            <sz val="9"/>
            <rFont val="宋体"/>
            <charset val="134"/>
          </rPr>
          <t>admin:</t>
        </r>
        <r>
          <rPr>
            <sz val="9"/>
            <rFont val="宋体"/>
            <charset val="134"/>
          </rPr>
          <t xml:space="preserve">
一,二层楼梯间</t>
        </r>
      </text>
    </comment>
    <comment ref="K25" authorId="0">
      <text>
        <r>
          <rPr>
            <b/>
            <sz val="9"/>
            <rFont val="宋体"/>
            <charset val="134"/>
          </rPr>
          <t>admin:</t>
        </r>
        <r>
          <rPr>
            <sz val="9"/>
            <rFont val="宋体"/>
            <charset val="134"/>
          </rPr>
          <t xml:space="preserve">
南卧室飘窗</t>
        </r>
      </text>
    </comment>
    <comment ref="M25" authorId="0">
      <text>
        <r>
          <rPr>
            <b/>
            <sz val="9"/>
            <rFont val="宋体"/>
            <charset val="134"/>
          </rPr>
          <t>admin:</t>
        </r>
        <r>
          <rPr>
            <sz val="9"/>
            <rFont val="宋体"/>
            <charset val="134"/>
          </rPr>
          <t xml:space="preserve">
南卧室飘窗</t>
        </r>
      </text>
    </comment>
    <comment ref="K26" authorId="0">
      <text>
        <r>
          <rPr>
            <b/>
            <sz val="9"/>
            <rFont val="宋体"/>
            <charset val="134"/>
          </rPr>
          <t>admin:</t>
        </r>
        <r>
          <rPr>
            <sz val="9"/>
            <rFont val="宋体"/>
            <charset val="134"/>
          </rPr>
          <t xml:space="preserve">
南向1-9层阳台窗</t>
        </r>
      </text>
    </comment>
    <comment ref="K27" authorId="0">
      <text>
        <r>
          <rPr>
            <b/>
            <sz val="9"/>
            <rFont val="宋体"/>
            <charset val="134"/>
          </rPr>
          <t>admin:</t>
        </r>
        <r>
          <rPr>
            <sz val="9"/>
            <rFont val="宋体"/>
            <charset val="134"/>
          </rPr>
          <t xml:space="preserve">
卫生间</t>
        </r>
      </text>
    </comment>
    <comment ref="N27" authorId="0">
      <text>
        <r>
          <rPr>
            <b/>
            <sz val="9"/>
            <rFont val="宋体"/>
            <charset val="134"/>
          </rPr>
          <t>admin:</t>
        </r>
        <r>
          <rPr>
            <sz val="9"/>
            <rFont val="宋体"/>
            <charset val="134"/>
          </rPr>
          <t xml:space="preserve">
厨房</t>
        </r>
      </text>
    </comment>
    <comment ref="O27" authorId="0">
      <text>
        <r>
          <rPr>
            <b/>
            <sz val="9"/>
            <rFont val="宋体"/>
            <charset val="134"/>
          </rPr>
          <t>admin:</t>
        </r>
        <r>
          <rPr>
            <sz val="9"/>
            <rFont val="宋体"/>
            <charset val="134"/>
          </rPr>
          <t xml:space="preserve">
厨房</t>
        </r>
      </text>
    </comment>
    <comment ref="K28" authorId="0">
      <text>
        <r>
          <rPr>
            <b/>
            <sz val="9"/>
            <rFont val="宋体"/>
            <charset val="134"/>
          </rPr>
          <t>admin:</t>
        </r>
        <r>
          <rPr>
            <sz val="9"/>
            <rFont val="宋体"/>
            <charset val="134"/>
          </rPr>
          <t xml:space="preserve">
北卧室</t>
        </r>
      </text>
    </comment>
    <comment ref="L28" authorId="0">
      <text>
        <r>
          <rPr>
            <b/>
            <sz val="9"/>
            <rFont val="宋体"/>
            <charset val="134"/>
          </rPr>
          <t>admin:</t>
        </r>
        <r>
          <rPr>
            <sz val="9"/>
            <rFont val="宋体"/>
            <charset val="134"/>
          </rPr>
          <t xml:space="preserve">
北卧室</t>
        </r>
      </text>
    </comment>
    <comment ref="Q28" authorId="0">
      <text>
        <r>
          <rPr>
            <b/>
            <sz val="9"/>
            <rFont val="宋体"/>
            <charset val="134"/>
          </rPr>
          <t>admin:</t>
        </r>
        <r>
          <rPr>
            <sz val="9"/>
            <rFont val="宋体"/>
            <charset val="134"/>
          </rPr>
          <t xml:space="preserve">
一层物业用房</t>
        </r>
      </text>
    </comment>
    <comment ref="K29" authorId="0">
      <text>
        <r>
          <rPr>
            <b/>
            <sz val="9"/>
            <rFont val="宋体"/>
            <charset val="134"/>
          </rPr>
          <t>admin:</t>
        </r>
        <r>
          <rPr>
            <sz val="9"/>
            <rFont val="宋体"/>
            <charset val="134"/>
          </rPr>
          <t xml:space="preserve">
厨房</t>
        </r>
      </text>
    </comment>
    <comment ref="L29" authorId="0">
      <text>
        <r>
          <rPr>
            <b/>
            <sz val="9"/>
            <rFont val="宋体"/>
            <charset val="134"/>
          </rPr>
          <t>admin:</t>
        </r>
        <r>
          <rPr>
            <sz val="9"/>
            <rFont val="宋体"/>
            <charset val="134"/>
          </rPr>
          <t xml:space="preserve">
厨房</t>
        </r>
      </text>
    </comment>
    <comment ref="K30" authorId="0">
      <text>
        <r>
          <rPr>
            <b/>
            <sz val="9"/>
            <rFont val="宋体"/>
            <charset val="134"/>
          </rPr>
          <t>admin:</t>
        </r>
        <r>
          <rPr>
            <sz val="9"/>
            <rFont val="宋体"/>
            <charset val="134"/>
          </rPr>
          <t xml:space="preserve">
楼梯间</t>
        </r>
      </text>
    </comment>
    <comment ref="L30" authorId="0">
      <text>
        <r>
          <rPr>
            <b/>
            <sz val="9"/>
            <rFont val="宋体"/>
            <charset val="134"/>
          </rPr>
          <t>admin:</t>
        </r>
        <r>
          <rPr>
            <sz val="9"/>
            <rFont val="宋体"/>
            <charset val="134"/>
          </rPr>
          <t xml:space="preserve">
楼梯间</t>
        </r>
      </text>
    </comment>
    <comment ref="K31" authorId="0">
      <text>
        <r>
          <rPr>
            <b/>
            <sz val="9"/>
            <rFont val="宋体"/>
            <charset val="134"/>
          </rPr>
          <t>admin:</t>
        </r>
        <r>
          <rPr>
            <sz val="9"/>
            <rFont val="宋体"/>
            <charset val="134"/>
          </rPr>
          <t xml:space="preserve">
电梯厅</t>
        </r>
      </text>
    </comment>
    <comment ref="K32" authorId="0">
      <text>
        <r>
          <rPr>
            <b/>
            <sz val="9"/>
            <rFont val="宋体"/>
            <charset val="134"/>
          </rPr>
          <t>admin:</t>
        </r>
        <r>
          <rPr>
            <sz val="9"/>
            <rFont val="宋体"/>
            <charset val="134"/>
          </rPr>
          <t xml:space="preserve">
负一层储藏室</t>
        </r>
      </text>
    </comment>
    <comment ref="K33" authorId="0">
      <text>
        <r>
          <rPr>
            <b/>
            <sz val="9"/>
            <rFont val="宋体"/>
            <charset val="134"/>
          </rPr>
          <t>admin:</t>
        </r>
        <r>
          <rPr>
            <sz val="9"/>
            <rFont val="宋体"/>
            <charset val="134"/>
          </rPr>
          <t xml:space="preserve">
负一层储藏室</t>
        </r>
      </text>
    </comment>
    <comment ref="K34" authorId="0">
      <text>
        <r>
          <rPr>
            <b/>
            <sz val="9"/>
            <rFont val="宋体"/>
            <charset val="134"/>
          </rPr>
          <t>admin:</t>
        </r>
        <r>
          <rPr>
            <sz val="9"/>
            <rFont val="宋体"/>
            <charset val="134"/>
          </rPr>
          <t xml:space="preserve">
负一层储藏室</t>
        </r>
      </text>
    </comment>
    <comment ref="K35" authorId="0">
      <text>
        <r>
          <rPr>
            <b/>
            <sz val="9"/>
            <rFont val="宋体"/>
            <charset val="134"/>
          </rPr>
          <t>admin:</t>
        </r>
        <r>
          <rPr>
            <sz val="9"/>
            <rFont val="宋体"/>
            <charset val="134"/>
          </rPr>
          <t xml:space="preserve">
顶层楼梯间</t>
        </r>
      </text>
    </comment>
    <comment ref="L35" authorId="0">
      <text>
        <r>
          <rPr>
            <b/>
            <sz val="9"/>
            <rFont val="宋体"/>
            <charset val="134"/>
          </rPr>
          <t>admin:</t>
        </r>
        <r>
          <rPr>
            <sz val="9"/>
            <rFont val="宋体"/>
            <charset val="134"/>
          </rPr>
          <t xml:space="preserve">
顶层楼梯间</t>
        </r>
      </text>
    </comment>
    <comment ref="L36" authorId="0">
      <text>
        <r>
          <rPr>
            <b/>
            <sz val="9"/>
            <rFont val="宋体"/>
            <charset val="134"/>
          </rPr>
          <t>admin:</t>
        </r>
        <r>
          <rPr>
            <sz val="9"/>
            <rFont val="宋体"/>
            <charset val="134"/>
          </rPr>
          <t xml:space="preserve">
阳台推拉门</t>
        </r>
      </text>
    </comment>
    <comment ref="L37" authorId="0">
      <text>
        <r>
          <rPr>
            <b/>
            <sz val="9"/>
            <rFont val="宋体"/>
            <charset val="134"/>
          </rPr>
          <t>admin:</t>
        </r>
        <r>
          <rPr>
            <sz val="9"/>
            <rFont val="宋体"/>
            <charset val="134"/>
          </rPr>
          <t xml:space="preserve">
阳台外平开门</t>
        </r>
      </text>
    </comment>
    <comment ref="L38" authorId="0">
      <text>
        <r>
          <rPr>
            <b/>
            <sz val="9"/>
            <rFont val="宋体"/>
            <charset val="134"/>
          </rPr>
          <t>admin:</t>
        </r>
        <r>
          <rPr>
            <sz val="9"/>
            <rFont val="宋体"/>
            <charset val="134"/>
          </rPr>
          <t xml:space="preserve">
一层楼梯间</t>
        </r>
      </text>
    </comment>
    <comment ref="L39" authorId="0">
      <text>
        <r>
          <rPr>
            <b/>
            <sz val="9"/>
            <rFont val="宋体"/>
            <charset val="134"/>
          </rPr>
          <t>admin:</t>
        </r>
        <r>
          <rPr>
            <sz val="9"/>
            <rFont val="宋体"/>
            <charset val="134"/>
          </rPr>
          <t xml:space="preserve">
一层楼梯间</t>
        </r>
      </text>
    </comment>
    <comment ref="L40" authorId="0">
      <text>
        <r>
          <rPr>
            <b/>
            <sz val="9"/>
            <rFont val="宋体"/>
            <charset val="134"/>
          </rPr>
          <t>admin:</t>
        </r>
        <r>
          <rPr>
            <sz val="9"/>
            <rFont val="宋体"/>
            <charset val="134"/>
          </rPr>
          <t xml:space="preserve">
负一层储藏室</t>
        </r>
      </text>
    </comment>
    <comment ref="L41" authorId="0">
      <text>
        <r>
          <rPr>
            <b/>
            <sz val="9"/>
            <rFont val="宋体"/>
            <charset val="134"/>
          </rPr>
          <t>admin:</t>
        </r>
        <r>
          <rPr>
            <sz val="9"/>
            <rFont val="宋体"/>
            <charset val="134"/>
          </rPr>
          <t xml:space="preserve">
负一层储藏室</t>
        </r>
      </text>
    </comment>
    <comment ref="M42" authorId="0">
      <text>
        <r>
          <rPr>
            <b/>
            <sz val="9"/>
            <rFont val="宋体"/>
            <charset val="134"/>
          </rPr>
          <t>admin:</t>
        </r>
        <r>
          <rPr>
            <sz val="9"/>
            <rFont val="宋体"/>
            <charset val="134"/>
          </rPr>
          <t xml:space="preserve">
东单元卧室通阳台外平开门</t>
        </r>
      </text>
    </comment>
    <comment ref="M43" authorId="0">
      <text>
        <r>
          <rPr>
            <b/>
            <sz val="9"/>
            <rFont val="宋体"/>
            <charset val="134"/>
          </rPr>
          <t>admin:</t>
        </r>
        <r>
          <rPr>
            <sz val="9"/>
            <rFont val="宋体"/>
            <charset val="134"/>
          </rPr>
          <t xml:space="preserve">
东单元南立面阳台外平开门</t>
        </r>
      </text>
    </comment>
    <comment ref="M44" authorId="0">
      <text>
        <r>
          <rPr>
            <b/>
            <sz val="9"/>
            <rFont val="宋体"/>
            <charset val="134"/>
          </rPr>
          <t>admin:</t>
        </r>
        <r>
          <rPr>
            <sz val="9"/>
            <rFont val="宋体"/>
            <charset val="134"/>
          </rPr>
          <t xml:space="preserve">
西单元北立面阳台推拉门</t>
        </r>
      </text>
    </comment>
    <comment ref="M45" authorId="0">
      <text>
        <r>
          <rPr>
            <b/>
            <sz val="9"/>
            <rFont val="宋体"/>
            <charset val="134"/>
          </rPr>
          <t>admin:</t>
        </r>
        <r>
          <rPr>
            <sz val="9"/>
            <rFont val="宋体"/>
            <charset val="134"/>
          </rPr>
          <t xml:space="preserve">
阳台推拉门</t>
        </r>
      </text>
    </comment>
    <comment ref="M46" authorId="0">
      <text>
        <r>
          <rPr>
            <b/>
            <sz val="9"/>
            <rFont val="宋体"/>
            <charset val="134"/>
          </rPr>
          <t>admin:</t>
        </r>
        <r>
          <rPr>
            <sz val="9"/>
            <rFont val="宋体"/>
            <charset val="134"/>
          </rPr>
          <t xml:space="preserve">
南卧室飘窗</t>
        </r>
      </text>
    </comment>
    <comment ref="Q46" authorId="0">
      <text>
        <r>
          <rPr>
            <b/>
            <sz val="9"/>
            <rFont val="宋体"/>
            <charset val="134"/>
          </rPr>
          <t>admin:</t>
        </r>
        <r>
          <rPr>
            <sz val="9"/>
            <rFont val="宋体"/>
            <charset val="134"/>
          </rPr>
          <t xml:space="preserve">
南卧室飘窗</t>
        </r>
      </text>
    </comment>
    <comment ref="M47" authorId="0">
      <text>
        <r>
          <rPr>
            <b/>
            <sz val="9"/>
            <rFont val="宋体"/>
            <charset val="134"/>
          </rPr>
          <t>admin:</t>
        </r>
        <r>
          <rPr>
            <sz val="9"/>
            <rFont val="宋体"/>
            <charset val="134"/>
          </rPr>
          <t xml:space="preserve">
厨房</t>
        </r>
      </text>
    </comment>
    <comment ref="M48" authorId="0">
      <text>
        <r>
          <rPr>
            <b/>
            <sz val="9"/>
            <rFont val="宋体"/>
            <charset val="134"/>
          </rPr>
          <t>admin:</t>
        </r>
        <r>
          <rPr>
            <sz val="9"/>
            <rFont val="宋体"/>
            <charset val="134"/>
          </rPr>
          <t xml:space="preserve">
东单元H3户型客厅阳台窗</t>
        </r>
      </text>
    </comment>
    <comment ref="M49" authorId="0">
      <text>
        <r>
          <rPr>
            <b/>
            <sz val="9"/>
            <rFont val="宋体"/>
            <charset val="134"/>
          </rPr>
          <t>admin:</t>
        </r>
        <r>
          <rPr>
            <sz val="9"/>
            <rFont val="宋体"/>
            <charset val="134"/>
          </rPr>
          <t xml:space="preserve">
东单元楼梯间及楼顶机房</t>
        </r>
      </text>
    </comment>
    <comment ref="N49" authorId="0">
      <text>
        <r>
          <rPr>
            <b/>
            <sz val="9"/>
            <rFont val="宋体"/>
            <charset val="134"/>
          </rPr>
          <t>admin:</t>
        </r>
        <r>
          <rPr>
            <sz val="9"/>
            <rFont val="宋体"/>
            <charset val="134"/>
          </rPr>
          <t xml:space="preserve">
机房窗</t>
        </r>
      </text>
    </comment>
    <comment ref="O49" authorId="0">
      <text>
        <r>
          <rPr>
            <b/>
            <sz val="9"/>
            <rFont val="宋体"/>
            <charset val="134"/>
          </rPr>
          <t>admin:</t>
        </r>
        <r>
          <rPr>
            <sz val="9"/>
            <rFont val="宋体"/>
            <charset val="134"/>
          </rPr>
          <t xml:space="preserve">
顶层机房窗</t>
        </r>
      </text>
    </comment>
    <comment ref="M50" authorId="0">
      <text>
        <r>
          <rPr>
            <b/>
            <sz val="9"/>
            <rFont val="宋体"/>
            <charset val="134"/>
          </rPr>
          <t>admin:</t>
        </r>
        <r>
          <rPr>
            <sz val="9"/>
            <rFont val="宋体"/>
            <charset val="134"/>
          </rPr>
          <t xml:space="preserve">
合用前室</t>
        </r>
      </text>
    </comment>
    <comment ref="M51" authorId="0">
      <text>
        <r>
          <rPr>
            <b/>
            <sz val="9"/>
            <rFont val="宋体"/>
            <charset val="134"/>
          </rPr>
          <t>admin:</t>
        </r>
        <r>
          <rPr>
            <sz val="9"/>
            <rFont val="宋体"/>
            <charset val="134"/>
          </rPr>
          <t xml:space="preserve">
东单元西户客厅</t>
        </r>
      </text>
    </comment>
    <comment ref="N51" authorId="0">
      <text>
        <r>
          <rPr>
            <b/>
            <sz val="9"/>
            <rFont val="宋体"/>
            <charset val="134"/>
          </rPr>
          <t>admin:</t>
        </r>
        <r>
          <rPr>
            <sz val="9"/>
            <rFont val="宋体"/>
            <charset val="134"/>
          </rPr>
          <t xml:space="preserve">
一层书房</t>
        </r>
      </text>
    </comment>
    <comment ref="M52" authorId="0">
      <text>
        <r>
          <rPr>
            <b/>
            <sz val="9"/>
            <rFont val="宋体"/>
            <charset val="134"/>
          </rPr>
          <t>admin:</t>
        </r>
        <r>
          <rPr>
            <sz val="9"/>
            <rFont val="宋体"/>
            <charset val="134"/>
          </rPr>
          <t xml:space="preserve">
客厅</t>
        </r>
      </text>
    </comment>
    <comment ref="M53" authorId="0">
      <text>
        <r>
          <rPr>
            <b/>
            <sz val="9"/>
            <rFont val="宋体"/>
            <charset val="134"/>
          </rPr>
          <t>admin:</t>
        </r>
        <r>
          <rPr>
            <sz val="9"/>
            <rFont val="宋体"/>
            <charset val="134"/>
          </rPr>
          <t xml:space="preserve">
一层东单元门厅北立面27/29轴</t>
        </r>
      </text>
    </comment>
    <comment ref="M54" authorId="0">
      <text>
        <r>
          <rPr>
            <b/>
            <sz val="9"/>
            <rFont val="宋体"/>
            <charset val="134"/>
          </rPr>
          <t>admin:</t>
        </r>
        <r>
          <rPr>
            <sz val="9"/>
            <rFont val="宋体"/>
            <charset val="134"/>
          </rPr>
          <t xml:space="preserve">
东单元H2、H4户型客厅阳台窗</t>
        </r>
      </text>
    </comment>
    <comment ref="M55" authorId="0">
      <text>
        <r>
          <rPr>
            <b/>
            <sz val="9"/>
            <rFont val="宋体"/>
            <charset val="134"/>
          </rPr>
          <t>admin:</t>
        </r>
        <r>
          <rPr>
            <sz val="9"/>
            <rFont val="宋体"/>
            <charset val="134"/>
          </rPr>
          <t xml:space="preserve">
东单元顶层楼梯间</t>
        </r>
      </text>
    </comment>
    <comment ref="M56" authorId="0">
      <text>
        <r>
          <rPr>
            <b/>
            <sz val="9"/>
            <rFont val="宋体"/>
            <charset val="134"/>
          </rPr>
          <t>admin:</t>
        </r>
        <r>
          <rPr>
            <sz val="9"/>
            <rFont val="宋体"/>
            <charset val="134"/>
          </rPr>
          <t xml:space="preserve">
*1780</t>
        </r>
      </text>
    </comment>
    <comment ref="M57" authorId="0">
      <text>
        <r>
          <rPr>
            <b/>
            <sz val="9"/>
            <rFont val="宋体"/>
            <charset val="134"/>
          </rPr>
          <t>admin:</t>
        </r>
        <r>
          <rPr>
            <sz val="9"/>
            <rFont val="宋体"/>
            <charset val="134"/>
          </rPr>
          <t xml:space="preserve">
地下一层储藏间</t>
        </r>
      </text>
    </comment>
    <comment ref="M58" authorId="0">
      <text>
        <r>
          <rPr>
            <b/>
            <sz val="9"/>
            <rFont val="宋体"/>
            <charset val="134"/>
          </rPr>
          <t>admin:</t>
        </r>
        <r>
          <rPr>
            <sz val="9"/>
            <rFont val="宋体"/>
            <charset val="134"/>
          </rPr>
          <t xml:space="preserve">
地下一层储藏间</t>
        </r>
      </text>
    </comment>
    <comment ref="M59" authorId="0">
      <text>
        <r>
          <rPr>
            <b/>
            <sz val="9"/>
            <rFont val="宋体"/>
            <charset val="134"/>
          </rPr>
          <t>admin:</t>
        </r>
        <r>
          <rPr>
            <sz val="9"/>
            <rFont val="宋体"/>
            <charset val="134"/>
          </rPr>
          <t xml:space="preserve">
地下一层储藏间</t>
        </r>
      </text>
    </comment>
    <comment ref="M60" authorId="0">
      <text>
        <r>
          <rPr>
            <b/>
            <sz val="9"/>
            <rFont val="宋体"/>
            <charset val="134"/>
          </rPr>
          <t>admin:</t>
        </r>
        <r>
          <rPr>
            <sz val="9"/>
            <rFont val="宋体"/>
            <charset val="134"/>
          </rPr>
          <t xml:space="preserve">
地下一层储藏间</t>
        </r>
      </text>
    </comment>
    <comment ref="M61" authorId="0">
      <text>
        <r>
          <rPr>
            <b/>
            <sz val="9"/>
            <rFont val="宋体"/>
            <charset val="134"/>
          </rPr>
          <t>admin:</t>
        </r>
        <r>
          <rPr>
            <sz val="9"/>
            <rFont val="宋体"/>
            <charset val="134"/>
          </rPr>
          <t xml:space="preserve">
地下一层储藏间</t>
        </r>
      </text>
    </comment>
    <comment ref="M62" authorId="0">
      <text>
        <r>
          <rPr>
            <b/>
            <sz val="9"/>
            <rFont val="宋体"/>
            <charset val="134"/>
          </rPr>
          <t>admin:</t>
        </r>
        <r>
          <rPr>
            <sz val="9"/>
            <rFont val="宋体"/>
            <charset val="134"/>
          </rPr>
          <t xml:space="preserve">
地下一层储藏间</t>
        </r>
      </text>
    </comment>
    <comment ref="M63" authorId="0">
      <text>
        <r>
          <rPr>
            <b/>
            <sz val="9"/>
            <rFont val="宋体"/>
            <charset val="134"/>
          </rPr>
          <t>admin:</t>
        </r>
        <r>
          <rPr>
            <sz val="9"/>
            <rFont val="宋体"/>
            <charset val="134"/>
          </rPr>
          <t xml:space="preserve">
地下一层储藏间</t>
        </r>
      </text>
    </comment>
    <comment ref="N64" authorId="0">
      <text>
        <r>
          <rPr>
            <b/>
            <sz val="9"/>
            <rFont val="宋体"/>
            <charset val="134"/>
          </rPr>
          <t>admin:</t>
        </r>
        <r>
          <rPr>
            <sz val="9"/>
            <rFont val="宋体"/>
            <charset val="134"/>
          </rPr>
          <t xml:space="preserve">
书房、一层物业用房</t>
        </r>
      </text>
    </comment>
    <comment ref="Q64" authorId="0">
      <text>
        <r>
          <rPr>
            <b/>
            <sz val="9"/>
            <rFont val="宋体"/>
            <charset val="134"/>
          </rPr>
          <t>admin:</t>
        </r>
        <r>
          <rPr>
            <sz val="9"/>
            <rFont val="宋体"/>
            <charset val="134"/>
          </rPr>
          <t xml:space="preserve">
厨房、二层物业楼梯间</t>
        </r>
      </text>
    </comment>
    <comment ref="N65" authorId="0">
      <text>
        <r>
          <rPr>
            <b/>
            <sz val="9"/>
            <rFont val="宋体"/>
            <charset val="134"/>
          </rPr>
          <t>admin:</t>
        </r>
        <r>
          <rPr>
            <sz val="9"/>
            <rFont val="宋体"/>
            <charset val="134"/>
          </rPr>
          <t xml:space="preserve">
南卧室飘窗</t>
        </r>
      </text>
    </comment>
    <comment ref="N66" authorId="0">
      <text>
        <r>
          <rPr>
            <b/>
            <sz val="9"/>
            <rFont val="宋体"/>
            <charset val="134"/>
          </rPr>
          <t>admin:</t>
        </r>
        <r>
          <rPr>
            <sz val="9"/>
            <rFont val="宋体"/>
            <charset val="134"/>
          </rPr>
          <t xml:space="preserve">
2层东单元楼梯间</t>
        </r>
      </text>
    </comment>
    <comment ref="O66" authorId="0">
      <text>
        <r>
          <rPr>
            <b/>
            <sz val="9"/>
            <rFont val="宋体"/>
            <charset val="134"/>
          </rPr>
          <t>admin:</t>
        </r>
        <r>
          <rPr>
            <sz val="9"/>
            <rFont val="宋体"/>
            <charset val="134"/>
          </rPr>
          <t xml:space="preserve">
2层楼梯间</t>
        </r>
      </text>
    </comment>
    <comment ref="N67" authorId="0">
      <text>
        <r>
          <rPr>
            <b/>
            <sz val="9"/>
            <rFont val="宋体"/>
            <charset val="134"/>
          </rPr>
          <t>admin:</t>
        </r>
        <r>
          <rPr>
            <sz val="9"/>
            <rFont val="宋体"/>
            <charset val="134"/>
          </rPr>
          <t xml:space="preserve">
一层楼梯间1个</t>
        </r>
      </text>
    </comment>
    <comment ref="N68" authorId="0">
      <text>
        <r>
          <rPr>
            <b/>
            <sz val="9"/>
            <rFont val="宋体"/>
            <charset val="134"/>
          </rPr>
          <t>admin:</t>
        </r>
        <r>
          <rPr>
            <sz val="9"/>
            <rFont val="宋体"/>
            <charset val="134"/>
          </rPr>
          <t xml:space="preserve">
一层楼梯间1个</t>
        </r>
      </text>
    </comment>
    <comment ref="O68" authorId="0">
      <text>
        <r>
          <rPr>
            <sz val="9"/>
            <rFont val="宋体"/>
            <charset val="134"/>
          </rPr>
          <t>一层楼梯间2个</t>
        </r>
      </text>
    </comment>
    <comment ref="Q68" authorId="0">
      <text>
        <r>
          <rPr>
            <b/>
            <sz val="9"/>
            <rFont val="宋体"/>
            <charset val="134"/>
          </rPr>
          <t>admin:</t>
        </r>
        <r>
          <rPr>
            <sz val="9"/>
            <rFont val="宋体"/>
            <charset val="134"/>
          </rPr>
          <t xml:space="preserve">
西单元一层楼梯间1个，东单元调整</t>
        </r>
      </text>
    </comment>
    <comment ref="N69" authorId="0">
      <text>
        <r>
          <rPr>
            <b/>
            <sz val="9"/>
            <rFont val="宋体"/>
            <charset val="134"/>
          </rPr>
          <t>admin:</t>
        </r>
        <r>
          <rPr>
            <sz val="9"/>
            <rFont val="宋体"/>
            <charset val="134"/>
          </rPr>
          <t xml:space="preserve">
物业管理用房外平开门</t>
        </r>
      </text>
    </comment>
    <comment ref="P70" authorId="0">
      <text>
        <r>
          <rPr>
            <b/>
            <sz val="9"/>
            <rFont val="宋体"/>
            <charset val="134"/>
          </rPr>
          <t>admin:</t>
        </r>
        <r>
          <rPr>
            <sz val="9"/>
            <rFont val="宋体"/>
            <charset val="134"/>
          </rPr>
          <t xml:space="preserve">
一层门厅</t>
        </r>
      </text>
    </comment>
    <comment ref="Q71" authorId="0">
      <text>
        <r>
          <rPr>
            <b/>
            <sz val="9"/>
            <rFont val="宋体"/>
            <charset val="134"/>
          </rPr>
          <t>admin:</t>
        </r>
        <r>
          <rPr>
            <sz val="9"/>
            <rFont val="宋体"/>
            <charset val="134"/>
          </rPr>
          <t xml:space="preserve">
阳台推拉门</t>
        </r>
      </text>
    </comment>
    <comment ref="Q72" authorId="0">
      <text>
        <r>
          <rPr>
            <b/>
            <sz val="9"/>
            <rFont val="宋体"/>
            <charset val="134"/>
          </rPr>
          <t>admin:</t>
        </r>
        <r>
          <rPr>
            <sz val="9"/>
            <rFont val="宋体"/>
            <charset val="134"/>
          </rPr>
          <t xml:space="preserve">
阳台推拉门</t>
        </r>
      </text>
    </comment>
    <comment ref="Q73" authorId="0">
      <text>
        <r>
          <rPr>
            <b/>
            <sz val="9"/>
            <rFont val="宋体"/>
            <charset val="134"/>
          </rPr>
          <t>admin:</t>
        </r>
        <r>
          <rPr>
            <sz val="9"/>
            <rFont val="宋体"/>
            <charset val="134"/>
          </rPr>
          <t xml:space="preserve">
一层社区用房</t>
        </r>
      </text>
    </comment>
    <comment ref="Q74" authorId="0">
      <text>
        <r>
          <rPr>
            <b/>
            <sz val="9"/>
            <rFont val="宋体"/>
            <charset val="134"/>
          </rPr>
          <t>admin:</t>
        </r>
        <r>
          <rPr>
            <sz val="9"/>
            <rFont val="宋体"/>
            <charset val="134"/>
          </rPr>
          <t xml:space="preserve">
一层社区服务用房</t>
        </r>
      </text>
    </comment>
    <comment ref="Q75" authorId="0">
      <text>
        <r>
          <rPr>
            <b/>
            <sz val="9"/>
            <rFont val="宋体"/>
            <charset val="134"/>
          </rPr>
          <t>admin:</t>
        </r>
        <r>
          <rPr>
            <sz val="9"/>
            <rFont val="宋体"/>
            <charset val="134"/>
          </rPr>
          <t xml:space="preserve">
一层社区服务用房</t>
        </r>
      </text>
    </comment>
    <comment ref="Q76" authorId="0">
      <text>
        <r>
          <rPr>
            <b/>
            <sz val="9"/>
            <rFont val="宋体"/>
            <charset val="134"/>
          </rPr>
          <t>admin:</t>
        </r>
        <r>
          <rPr>
            <sz val="9"/>
            <rFont val="宋体"/>
            <charset val="134"/>
          </rPr>
          <t xml:space="preserve">
一层物业用房</t>
        </r>
      </text>
    </comment>
  </commentList>
</comments>
</file>

<file path=xl/sharedStrings.xml><?xml version="1.0" encoding="utf-8"?>
<sst xmlns="http://schemas.openxmlformats.org/spreadsheetml/2006/main" count="8330" uniqueCount="681">
  <si>
    <t>2#楼门窗统计</t>
  </si>
  <si>
    <t>序号</t>
  </si>
  <si>
    <t>窗户名称</t>
  </si>
  <si>
    <t>宽度</t>
  </si>
  <si>
    <t>高度</t>
  </si>
  <si>
    <t>地下室</t>
  </si>
  <si>
    <t>1层</t>
  </si>
  <si>
    <t>2层</t>
  </si>
  <si>
    <t>3层</t>
  </si>
  <si>
    <t>4层</t>
  </si>
  <si>
    <t>5层</t>
  </si>
  <si>
    <t>6层</t>
  </si>
  <si>
    <t>7层</t>
  </si>
  <si>
    <t>8层</t>
  </si>
  <si>
    <t>9层</t>
  </si>
  <si>
    <t>10层</t>
  </si>
  <si>
    <t>11层</t>
  </si>
  <si>
    <t>12层</t>
  </si>
  <si>
    <t>13层</t>
  </si>
  <si>
    <t>14层</t>
  </si>
  <si>
    <t>15层</t>
  </si>
  <si>
    <t>16层</t>
  </si>
  <si>
    <t>17层</t>
  </si>
  <si>
    <t>18层</t>
  </si>
  <si>
    <t>19层</t>
  </si>
  <si>
    <t>20层</t>
  </si>
  <si>
    <t>21层</t>
  </si>
  <si>
    <t>机房</t>
  </si>
  <si>
    <t>樘数</t>
  </si>
  <si>
    <t>合计面积</t>
  </si>
  <si>
    <t>1、</t>
  </si>
  <si>
    <t>C0615</t>
  </si>
  <si>
    <t>2、</t>
  </si>
  <si>
    <t>C0712</t>
  </si>
  <si>
    <t>3、</t>
  </si>
  <si>
    <t>C1212</t>
  </si>
  <si>
    <t>4、</t>
  </si>
  <si>
    <t>C1620</t>
  </si>
  <si>
    <t>5、</t>
  </si>
  <si>
    <t>C3029</t>
  </si>
  <si>
    <t>6、</t>
  </si>
  <si>
    <t>C3129</t>
  </si>
  <si>
    <t>7、</t>
  </si>
  <si>
    <t>C5029</t>
  </si>
  <si>
    <t>8、</t>
  </si>
  <si>
    <t>C4329</t>
  </si>
  <si>
    <t>9、</t>
  </si>
  <si>
    <t>C4029</t>
  </si>
  <si>
    <t>10、</t>
  </si>
  <si>
    <t>C1429</t>
  </si>
  <si>
    <t>11、</t>
  </si>
  <si>
    <t>C5729</t>
  </si>
  <si>
    <t>12、</t>
  </si>
  <si>
    <t>C4729</t>
  </si>
  <si>
    <t>13、</t>
  </si>
  <si>
    <t>C5629</t>
  </si>
  <si>
    <t>14、</t>
  </si>
  <si>
    <t>C1229</t>
  </si>
  <si>
    <t>15、</t>
  </si>
  <si>
    <t>C4429</t>
  </si>
  <si>
    <t>16、</t>
  </si>
  <si>
    <t>C3929</t>
  </si>
  <si>
    <t>17、</t>
  </si>
  <si>
    <t>C1929</t>
  </si>
  <si>
    <t>18、</t>
  </si>
  <si>
    <t>C4015</t>
  </si>
  <si>
    <t>19、</t>
  </si>
  <si>
    <t>C0515</t>
  </si>
  <si>
    <t>20、</t>
  </si>
  <si>
    <t>C0815</t>
  </si>
  <si>
    <t>21、</t>
  </si>
  <si>
    <t>SC0905</t>
  </si>
  <si>
    <t>22、</t>
  </si>
  <si>
    <t>C1305</t>
  </si>
  <si>
    <t>23、</t>
  </si>
  <si>
    <t>C2005</t>
  </si>
  <si>
    <t>24、</t>
  </si>
  <si>
    <t>C3205</t>
  </si>
  <si>
    <t>25、</t>
  </si>
  <si>
    <t>C2105</t>
  </si>
  <si>
    <t>26、</t>
  </si>
  <si>
    <t>C5515</t>
  </si>
  <si>
    <t>27、</t>
  </si>
  <si>
    <t>C5615</t>
  </si>
  <si>
    <t>28、</t>
  </si>
  <si>
    <t>C7515</t>
  </si>
  <si>
    <t>29、</t>
  </si>
  <si>
    <t>C1215</t>
  </si>
  <si>
    <t>30、</t>
  </si>
  <si>
    <t>C4315</t>
  </si>
  <si>
    <t>31、</t>
  </si>
  <si>
    <t>C6715</t>
  </si>
  <si>
    <t>32、</t>
  </si>
  <si>
    <t>C4115</t>
  </si>
  <si>
    <t>33、</t>
  </si>
  <si>
    <t>C5715</t>
  </si>
  <si>
    <t>34、</t>
  </si>
  <si>
    <t>C4715</t>
  </si>
  <si>
    <t>35、</t>
  </si>
  <si>
    <t>C3915</t>
  </si>
  <si>
    <t>36、</t>
  </si>
  <si>
    <t>C4415</t>
  </si>
  <si>
    <t>37、</t>
  </si>
  <si>
    <t>C6615</t>
  </si>
  <si>
    <t>38、</t>
  </si>
  <si>
    <t>C4615</t>
  </si>
  <si>
    <t>39、</t>
  </si>
  <si>
    <t>C1915</t>
  </si>
  <si>
    <t>40、</t>
  </si>
  <si>
    <t>C0613</t>
  </si>
  <si>
    <t>41、</t>
  </si>
  <si>
    <t>DC1310</t>
  </si>
  <si>
    <t>42、</t>
  </si>
  <si>
    <t>C1617A</t>
  </si>
  <si>
    <t>43、</t>
  </si>
  <si>
    <t>C2117A</t>
  </si>
  <si>
    <t>44、</t>
  </si>
  <si>
    <t>C1817A</t>
  </si>
  <si>
    <t>45、</t>
  </si>
  <si>
    <t>C0913</t>
  </si>
  <si>
    <t>46、</t>
  </si>
  <si>
    <t>BC0918</t>
  </si>
  <si>
    <t>百页窗，本次取消</t>
  </si>
  <si>
    <t>47、</t>
  </si>
  <si>
    <t>DC1618</t>
  </si>
  <si>
    <t>48、</t>
  </si>
  <si>
    <t>C1610</t>
  </si>
  <si>
    <t>49、</t>
  </si>
  <si>
    <t>C1428</t>
  </si>
  <si>
    <t>50、</t>
  </si>
  <si>
    <t>C1228</t>
  </si>
  <si>
    <t>51、</t>
  </si>
  <si>
    <t>DC0618</t>
  </si>
  <si>
    <t>52、</t>
  </si>
  <si>
    <t>DC1411</t>
  </si>
  <si>
    <t>53、</t>
  </si>
  <si>
    <t>C1217</t>
  </si>
  <si>
    <t>54、</t>
  </si>
  <si>
    <t>DC0611</t>
  </si>
  <si>
    <t>55、</t>
  </si>
  <si>
    <t>SC0915</t>
  </si>
  <si>
    <t>56、</t>
  </si>
  <si>
    <t>C1315</t>
  </si>
  <si>
    <t>57、</t>
  </si>
  <si>
    <t>C2015</t>
  </si>
  <si>
    <t>58、</t>
  </si>
  <si>
    <t>C3215</t>
  </si>
  <si>
    <t>59、</t>
  </si>
  <si>
    <t>C2115</t>
  </si>
  <si>
    <t>60、</t>
  </si>
  <si>
    <t>ZJC-1A</t>
  </si>
  <si>
    <t>61、</t>
  </si>
  <si>
    <t>PC-1</t>
  </si>
  <si>
    <t>62、</t>
  </si>
  <si>
    <t>C2017</t>
  </si>
  <si>
    <t>63、</t>
  </si>
  <si>
    <t>YTM1224</t>
  </si>
  <si>
    <t>64、</t>
  </si>
  <si>
    <t>PC-2</t>
  </si>
  <si>
    <t>65、</t>
  </si>
  <si>
    <t>PC-3</t>
  </si>
  <si>
    <t>66、</t>
  </si>
  <si>
    <t>YTM0821</t>
  </si>
  <si>
    <t>67、</t>
  </si>
  <si>
    <t>YTM1224'</t>
  </si>
  <si>
    <t>68、</t>
  </si>
  <si>
    <t>C1617</t>
  </si>
  <si>
    <t>69、</t>
  </si>
  <si>
    <t>C2117</t>
  </si>
  <si>
    <t>70、</t>
  </si>
  <si>
    <t>TLM1824</t>
  </si>
  <si>
    <t>71、</t>
  </si>
  <si>
    <t>C1619</t>
  </si>
  <si>
    <t>72、</t>
  </si>
  <si>
    <t>YTM1424</t>
  </si>
  <si>
    <t>73、</t>
  </si>
  <si>
    <t>C2417</t>
  </si>
  <si>
    <t>74、</t>
  </si>
  <si>
    <t>ZJC-1</t>
  </si>
  <si>
    <t>75、</t>
  </si>
  <si>
    <t>C1424</t>
  </si>
  <si>
    <t>76、</t>
  </si>
  <si>
    <t>PC-4</t>
  </si>
  <si>
    <t>77、</t>
  </si>
  <si>
    <t>C1012</t>
  </si>
  <si>
    <t>78、</t>
  </si>
  <si>
    <t>C1212A</t>
  </si>
  <si>
    <t>79、</t>
  </si>
  <si>
    <t>M2437</t>
  </si>
  <si>
    <t>80、</t>
  </si>
  <si>
    <t>C2417A</t>
  </si>
  <si>
    <t>81、</t>
  </si>
  <si>
    <t>M1227</t>
  </si>
  <si>
    <t>82、</t>
  </si>
  <si>
    <t>C0610</t>
  </si>
  <si>
    <t>83、</t>
  </si>
  <si>
    <t>LM1524</t>
  </si>
  <si>
    <t>84、</t>
  </si>
  <si>
    <t>LM1224</t>
  </si>
  <si>
    <t>6#楼门窗统计</t>
  </si>
  <si>
    <t>C0922</t>
  </si>
  <si>
    <t>C0912</t>
  </si>
  <si>
    <t>C1615</t>
  </si>
  <si>
    <t>C1720</t>
  </si>
  <si>
    <t>C3121</t>
  </si>
  <si>
    <t>C3021</t>
  </si>
  <si>
    <t>C2221</t>
  </si>
  <si>
    <t>S-C0910</t>
  </si>
  <si>
    <t>C3610</t>
  </si>
  <si>
    <t>C2810</t>
  </si>
  <si>
    <t>C0921</t>
  </si>
  <si>
    <t>PC-3A</t>
  </si>
  <si>
    <t>PC-4ｂ</t>
  </si>
  <si>
    <t>C0913ｂ</t>
  </si>
  <si>
    <t>C1313</t>
  </si>
  <si>
    <t>C0909</t>
  </si>
  <si>
    <t>PC-4C</t>
  </si>
  <si>
    <t>C1317A</t>
  </si>
  <si>
    <t>MLC-2424</t>
  </si>
  <si>
    <t>C0717A</t>
  </si>
  <si>
    <t>PC-2A</t>
  </si>
  <si>
    <t>PC-1A</t>
  </si>
  <si>
    <t>C0913B</t>
  </si>
  <si>
    <t>C1517A</t>
  </si>
  <si>
    <t>C0613A</t>
  </si>
  <si>
    <t>MLC-2624</t>
  </si>
  <si>
    <t>MLC1824</t>
  </si>
  <si>
    <t>TLM1521</t>
  </si>
  <si>
    <t>C0913C</t>
  </si>
  <si>
    <t>C1213</t>
  </si>
  <si>
    <t>C0910</t>
  </si>
  <si>
    <t>C0917A</t>
  </si>
  <si>
    <t>C1517</t>
  </si>
  <si>
    <t>ZJC-1B</t>
  </si>
  <si>
    <t>MLC-1</t>
  </si>
  <si>
    <t>PC-4A</t>
  </si>
  <si>
    <t>C1317</t>
  </si>
  <si>
    <t>C0717</t>
  </si>
  <si>
    <t>C0913A</t>
  </si>
  <si>
    <t>ZJC-1C</t>
  </si>
  <si>
    <t>MLC-2424A</t>
  </si>
  <si>
    <t>MLC-2624A</t>
  </si>
  <si>
    <t>MLC-1824A</t>
  </si>
  <si>
    <r>
      <rPr>
        <sz val="12"/>
        <rFont val="宋体"/>
        <charset val="134"/>
      </rPr>
      <t>M122</t>
    </r>
    <r>
      <rPr>
        <sz val="12"/>
        <rFont val="宋体"/>
        <charset val="134"/>
      </rPr>
      <t>1</t>
    </r>
  </si>
  <si>
    <t>M1021</t>
  </si>
  <si>
    <t>7#楼门窗统计</t>
  </si>
  <si>
    <t>C1515</t>
  </si>
  <si>
    <t>Y-C4018</t>
  </si>
  <si>
    <t>Y-C1018</t>
  </si>
  <si>
    <t>Y-BLM-1</t>
  </si>
  <si>
    <t>Y-C4018A</t>
  </si>
  <si>
    <t>Y-C1618</t>
  </si>
  <si>
    <t>Y-C1357</t>
  </si>
  <si>
    <t>C0920</t>
  </si>
  <si>
    <t>Y-C3607</t>
  </si>
  <si>
    <t>S-C3610</t>
  </si>
  <si>
    <t>S-M1524</t>
  </si>
  <si>
    <t>S-C3121</t>
  </si>
  <si>
    <t>Y-M1024</t>
  </si>
  <si>
    <t>Y-C1215</t>
  </si>
  <si>
    <t>Y-C0915</t>
  </si>
  <si>
    <t>Y-MLC4424</t>
  </si>
  <si>
    <t>Y-C0611</t>
  </si>
  <si>
    <t>Y-C0911</t>
  </si>
  <si>
    <t>Y-C3015</t>
  </si>
  <si>
    <t>Y-C2418</t>
  </si>
  <si>
    <t>Y-C1321</t>
  </si>
  <si>
    <t>Y-C4321</t>
  </si>
  <si>
    <t>Y-MLC3024</t>
  </si>
  <si>
    <t>Y-BLM-2</t>
  </si>
  <si>
    <t>PC-4B</t>
  </si>
  <si>
    <t>YTC-2A</t>
  </si>
  <si>
    <t>MLC2424</t>
  </si>
  <si>
    <t>MLC2624</t>
  </si>
  <si>
    <t>YTC-5A</t>
  </si>
  <si>
    <t>Y-C3615</t>
  </si>
  <si>
    <t>Y-C3821</t>
  </si>
  <si>
    <t>FC乙0922</t>
  </si>
  <si>
    <t>MLC-1A</t>
  </si>
  <si>
    <t>MLC2624A</t>
  </si>
  <si>
    <t>MLC2424A</t>
  </si>
  <si>
    <t>投 标 报 价</t>
  </si>
  <si>
    <t>招   标   人：</t>
  </si>
  <si>
    <t xml:space="preserve"> 栾川县浩德颐康文旅有限公司    </t>
  </si>
  <si>
    <t>工  程 名 称：</t>
  </si>
  <si>
    <t xml:space="preserve">栾川山水文苑S1地块12#-20#楼门窗制作及安装工程 </t>
  </si>
  <si>
    <t>投标报价（小写）：</t>
  </si>
  <si>
    <t>元</t>
  </si>
  <si>
    <t>(大 写 金 额）：</t>
  </si>
  <si>
    <t>肆佰壹拾万元整</t>
  </si>
  <si>
    <t>投  标  单  位：</t>
  </si>
  <si>
    <t xml:space="preserve">                           （单位盖章）   </t>
  </si>
  <si>
    <t>法定代表人或其授权人：</t>
  </si>
  <si>
    <t xml:space="preserve">                           （签字或盖章） </t>
  </si>
  <si>
    <t>编  制  时  间：</t>
  </si>
  <si>
    <t xml:space="preserve">    2023 年   04 月  10 日     </t>
  </si>
  <si>
    <t>工程量清单编制说明</t>
  </si>
  <si>
    <t>一</t>
  </si>
  <si>
    <t>报价范围</t>
  </si>
  <si>
    <t>承包范围：栾川山水文苑S1地块12#-20#楼门窗制作及安装工程，包含断桥铝合金门窗、百叶、防火窗、耐火窗；</t>
  </si>
  <si>
    <t>清单及报价依据：栾川山水文苑S1地块12#-20#楼建筑施工图、门窗深化图、工程质量及技术标准</t>
  </si>
  <si>
    <t>水电接口：甲方现场提供水电接驳点，接驳点后的材料及安装由中标单位自行负责。</t>
  </si>
  <si>
    <t>二</t>
  </si>
  <si>
    <t>投标报价说明:</t>
  </si>
  <si>
    <t>本项目工程采用工程量清单综合单价报价，合同价形式为含税暂定总价，按门窗净面积*综合单价据实结算。门窗净面积=外框高度*外框宽度，门窗外框高度按二次深化门窗图纸洞口高度-20mm、外框宽度按二次深化图纸门窗洞口宽度-30mm；</t>
  </si>
  <si>
    <t>本次招标采用增值税一般计税，材料增值税税率为13%，施工安装增值税税率为9%（材料费部分占比70%，安装费部分占比30%）；进入综合单价中的材料（型材、玻璃、五金、胶条、毛条、胶等）均为不含增值税价格。合同履行期间若国家增值税税率发生调整时，按不含增值税综合单价不变的原则，以实际开具的增值税发票为界，税率按国家最新政策执行。</t>
  </si>
  <si>
    <t>本次招标的不含增值税综合单价包括；(1)材料费用包括型材、玻璃、密封胶、发泡胶、胶条、毛条、五金配件及制作安装中必须的自攻丝、射钉、铆钉、射钉、玻璃垫块、防水砂浆、美纹纸等材料；(2)加工制作安装费用包含按照招标文件要求完成门窗安装所需的人工、材料、机械、运输费、成品保护、检测费、淋水试验、塞缝、措施费(含安全施工、文明施工费、疫情防护、冬雨季施工、夜间施工、二次搬运、赶工等)、各种管理费、利润、规费、市场涨价风险等的全部费用；(3)加工制作和安装费不因实际所用材料品牌的变换而发生变化。</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</si>
  <si>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及相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</si>
  <si>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并考虑检验检测、施工技术措施、安全文明施工措施、疫情防护、样板房抢工、保修期内因施工质量问题引起的维修等因素，以及除可调差材料外的风险因素，均应在投标报价中统一考虑，不再另外计取任何其他费用。</t>
  </si>
  <si>
    <t>投标人的投标报价必须在合理范围内，不允许不均衡报价，不允许对相同的清单项报不同的价格。如投标人的某些综合单价与市场价格相差较大，招标人有权要求投标人对其作出澄清说明，并且招标人有权在中标后对其单价进行平衡调整；如出现相同清单项报价不同，招标人有权按照最低价格执行。</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</si>
  <si>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</si>
  <si>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招标人未指定产地或品牌的材料、设备由投标单位自主选择，所选择的材料设备均为经国家产品质量监督检验中心检测合格的产品，且满足招标技术要求。投标单位应填报相应的材料设备单价、品牌、规格、型号、产地等</t>
  </si>
  <si>
    <t>门窗与主体结构的塞缝由中标单位负责，窗框底边及两侧边上翻150mm高范围采用干硬性防水砂浆塞缝，上边及两侧剩余部分打发泡胶塞缝。</t>
  </si>
  <si>
    <t>三</t>
  </si>
  <si>
    <t>调差及其他</t>
  </si>
  <si>
    <t>本工程对市场价格波动引起的调整，对铝锭、玻璃主材价格（包含运杂、运输损耗、装卸等费用）进行调整；其余所有人工、材料、机械等均不随市场价格或政策变化而调整，单栋楼门窗具体调整方式：
一、铝锭：
(1)投标时铝锭主材价格由投标人结合市场自主报价；
(2)基期铝锭价格A（除税价）：本次合同铝锭按照2023年3月24日长江有色金属MA1当日价格18320元/吨作为基准价，后期按照招标人向中标人发送每批次铝合金门窗进场书面通知发送当日的长江有色金属MA1当日价价格对铝型材价格进行调差。铝型材价差在-3%~3%之间的（含3%）的不调材差，铝型材价差小于-3%或大于3%以外的部分按铝锭价差调整铝型材价格。其他材料不调整；
(4)铝材调差费用=[B-A*(1±3%)]*可调差铝材总量*（1+合同增值税税率），上涨时为+3%，下跌时为-3%；
(5)调差部分只计税金，其他均不作调整；
三、玻璃（仅对浮法玻璃原片进行调差，二次深加工钢化、镀膜、中空、加胶、防火处理等不调差）：
(1)投标时玻璃主材价格由投标人结合市场自主报价；
(2)基期玻璃价格P0（除税价）：以合同签订日对应当期（签约日对应的上旬、中旬或下旬）价格为基期价格；玻璃价格以国家统计局(http://www.stats.gov.cn)“流通领域重要生产资料市场价格变动情况”公布的“浮法平板玻璃4.8/5mm”价格为准；
(3))施工期玻璃价格P1（除税价）：以首批玻璃进场日对应当期（以甲方通知玻璃进场日对应的上旬、中旬或下旬）算术平均价格为施工期价格；当施工期价格与基期价格之比浮动率在±5%以内(含±5%)不予调整，超过±5%时，只对超出部分进行调整(除税价格)；
(4)玻璃调差费用=[P1-P0*(1±5%)]*可调差玻璃总量*（1+合同增值税税率）/(80.00或66.67或40.00)，上涨时为+5%，下跌时为-5%；
(5)玻璃总量玻璃总量的计算，吨单价与平米单价折合关系为：5mm厚每吨=80.00㎡，6mm厚每吨=66.67㎡，8mm厚每吨=50.00㎡，10mm厚每吨=40㎡.00；双层或三层玻璃按同型号叠加计算。</t>
  </si>
  <si>
    <t>总包服务费、配合费已由甲方统一支付给总包单位，甲方已支付的配合费包括施工方因施工需要使用总包脚手架、垂直运输工具、材料存放场地、供水电接驳点、资料统一归档的费用。</t>
  </si>
  <si>
    <t>本页以下无内容！</t>
  </si>
  <si>
    <t>栾川山水文苑S1地块（12-20#楼）门窗制作及安装工程合同结算资料存档目录</t>
  </si>
  <si>
    <t>名称</t>
  </si>
  <si>
    <t>份/页</t>
  </si>
  <si>
    <t>页码</t>
  </si>
  <si>
    <t>原件/复印件</t>
  </si>
  <si>
    <t>备注</t>
  </si>
  <si>
    <t>栾川山水文苑S1地块门窗制作及安装工程合同结算审批表</t>
  </si>
  <si>
    <t>1份1页</t>
  </si>
  <si>
    <t>第1页</t>
  </si>
  <si>
    <t>原件</t>
  </si>
  <si>
    <t>资料存档目录</t>
  </si>
  <si>
    <t>第2页</t>
  </si>
  <si>
    <t>结算协议书</t>
  </si>
  <si>
    <t>第3页</t>
  </si>
  <si>
    <t>结算汇总表</t>
  </si>
  <si>
    <t>第4页</t>
  </si>
  <si>
    <t>结算明细表</t>
  </si>
  <si>
    <t>1份4页</t>
  </si>
  <si>
    <t>第5页</t>
  </si>
  <si>
    <t>结算申请单</t>
  </si>
  <si>
    <t>第6页</t>
  </si>
  <si>
    <t>结算通知书</t>
  </si>
  <si>
    <t>第7页</t>
  </si>
  <si>
    <t>授权委托书</t>
  </si>
  <si>
    <t>第8页</t>
  </si>
  <si>
    <t>工程资料核对确认单</t>
  </si>
  <si>
    <t>1份2页</t>
  </si>
  <si>
    <t>第9页</t>
  </si>
  <si>
    <t>工程往来账目明细</t>
  </si>
  <si>
    <t>第10页</t>
  </si>
  <si>
    <t>水电费结清证明</t>
  </si>
  <si>
    <t>第11页</t>
  </si>
  <si>
    <t>验收单</t>
  </si>
  <si>
    <t>第12页</t>
  </si>
  <si>
    <t>工程结算工作交接单</t>
  </si>
  <si>
    <t>第13-14页</t>
  </si>
  <si>
    <t>开工通知书及铝锭价格</t>
  </si>
  <si>
    <t>1份8页</t>
  </si>
  <si>
    <t>第15-22页</t>
  </si>
  <si>
    <t>派发单及联系单</t>
  </si>
  <si>
    <t>1份22页</t>
  </si>
  <si>
    <t>第23-54页</t>
  </si>
  <si>
    <t>竣工图</t>
  </si>
  <si>
    <t>本</t>
  </si>
  <si>
    <t>合同复印件及审批表</t>
  </si>
  <si>
    <t>复印件</t>
  </si>
  <si>
    <t>施工单位报送资料</t>
  </si>
  <si>
    <t>若干</t>
  </si>
  <si>
    <t>造价师：</t>
  </si>
  <si>
    <t>日期：</t>
  </si>
  <si>
    <t>栾川山水文苑S1地块12-20#楼门窗制作及安装工程合同结算汇总表</t>
  </si>
  <si>
    <t xml:space="preserve">合同编号：LCS1-JA-076                                合同金额：4100000.00元 </t>
  </si>
  <si>
    <t>合同名称：栾川山水文苑S1地块12-20#楼门窗制作及安装工程合同</t>
  </si>
  <si>
    <t>甲    方：栾川县浩德颐康文旅有限公司</t>
  </si>
  <si>
    <t>乙    方：洛阳阳光铝业有限公司</t>
  </si>
  <si>
    <t>项目名称</t>
  </si>
  <si>
    <t>土建（元）</t>
  </si>
  <si>
    <t>安装（元）</t>
  </si>
  <si>
    <t>合计（元）</t>
  </si>
  <si>
    <t>总计（元）</t>
  </si>
  <si>
    <t>结算总造价</t>
  </si>
  <si>
    <t>合同内部</t>
  </si>
  <si>
    <t>合同外增加</t>
  </si>
  <si>
    <t>价差调整</t>
  </si>
  <si>
    <t>玻璃调整</t>
  </si>
  <si>
    <t>垃圾清理</t>
  </si>
  <si>
    <t>优惠取整</t>
  </si>
  <si>
    <t>其他费用合计</t>
  </si>
  <si>
    <t>……</t>
  </si>
  <si>
    <t>工程结算金额</t>
  </si>
  <si>
    <t>（小写）</t>
  </si>
  <si>
    <t>（大写）</t>
  </si>
  <si>
    <t>四</t>
  </si>
  <si>
    <t>应扣甲供材合计</t>
  </si>
  <si>
    <t>甲供材料一</t>
  </si>
  <si>
    <t>甲供材料二</t>
  </si>
  <si>
    <t>五</t>
  </si>
  <si>
    <t>应扣水电费合计</t>
  </si>
  <si>
    <t>水费</t>
  </si>
  <si>
    <t>无</t>
  </si>
  <si>
    <t>电费</t>
  </si>
  <si>
    <t>六</t>
  </si>
  <si>
    <t>工程最终付款金额</t>
  </si>
  <si>
    <t>七</t>
  </si>
  <si>
    <t>工程最终发票金额</t>
  </si>
  <si>
    <t>甲方代表：                                   乙方代表：</t>
  </si>
  <si>
    <t>日期：                                        日期：</t>
  </si>
  <si>
    <t>栾川山水文苑S1地块12-20#楼门窗制作及安装工程合同结算明细表</t>
  </si>
  <si>
    <t>项目</t>
  </si>
  <si>
    <t>造价（元）</t>
  </si>
  <si>
    <t>合同内调整</t>
  </si>
  <si>
    <t>栾川山水文苑项目s1地块12-20#楼铝合金门窗</t>
  </si>
  <si>
    <t xml:space="preserve">详见汇总表(表2) </t>
  </si>
  <si>
    <t>合同增加</t>
  </si>
  <si>
    <t>详见合同内增加明细表</t>
  </si>
  <si>
    <t>材料调整</t>
  </si>
  <si>
    <t>详见材料调整表</t>
  </si>
  <si>
    <t>铝锭价格调整</t>
  </si>
  <si>
    <t>玻璃价格调整</t>
  </si>
  <si>
    <t>第三方分摊扣款</t>
  </si>
  <si>
    <t>合计</t>
  </si>
  <si>
    <t>最终结算</t>
  </si>
  <si>
    <t>栾川山水文苑项目s1地块12-20#楼铝合金门窗招标清单工程量计算表(表2.1)</t>
  </si>
  <si>
    <t>窗型及玻璃材质</t>
  </si>
  <si>
    <t>窗名称</t>
  </si>
  <si>
    <t>门窗</t>
  </si>
  <si>
    <t>隐形纱扇</t>
  </si>
  <si>
    <t>12#</t>
  </si>
  <si>
    <t>13#</t>
  </si>
  <si>
    <t>15#</t>
  </si>
  <si>
    <t>16#</t>
  </si>
  <si>
    <t>17#</t>
  </si>
  <si>
    <t>18#</t>
  </si>
  <si>
    <t>19#</t>
  </si>
  <si>
    <t>20#</t>
  </si>
  <si>
    <t>面积</t>
  </si>
  <si>
    <t>m2</t>
  </si>
  <si>
    <t>55断桥铝合金外平开门
5+12A+5LOW-E钢化玻璃</t>
  </si>
  <si>
    <t>TLM1623</t>
  </si>
  <si>
    <t>12#楼两套未安装，依据协商意见调整到s7地块安装</t>
  </si>
  <si>
    <t>80普通铝合金推拉门
5+12A+5钢化玻璃</t>
  </si>
  <si>
    <t>TLM1823</t>
  </si>
  <si>
    <t>TLM2423</t>
  </si>
  <si>
    <t>12#楼两套未安装、20#东单元201未安装依据协商意见调整到s7地块安装</t>
  </si>
  <si>
    <t>55断桥铝合金上悬窗
5+12A+5LOW-E中空玻璃</t>
  </si>
  <si>
    <t>C0414</t>
  </si>
  <si>
    <t>七层及七层以上钢化玻璃</t>
  </si>
  <si>
    <t>C0614</t>
  </si>
  <si>
    <t>C0914</t>
  </si>
  <si>
    <t>55断桥铝合金内平开窗
5+12A+5LOW-E钢化玻璃</t>
  </si>
  <si>
    <t>PC2017</t>
  </si>
  <si>
    <t>55断桥铝合金内平开窗
5+12A+5LOW-E中空玻璃</t>
  </si>
  <si>
    <t>PC2117</t>
  </si>
  <si>
    <t>C1514</t>
  </si>
  <si>
    <t>55普通铝合金外平开窗
5+12A+5中空玻璃</t>
  </si>
  <si>
    <t>55普通铝合金固定窗
5+12A+5中空玻璃</t>
  </si>
  <si>
    <t>55断桥铝合金外平开窗
5+12A+5LOW-E钢化玻璃</t>
  </si>
  <si>
    <t>C1214、c1214a</t>
  </si>
  <si>
    <t>二层调整高度</t>
  </si>
  <si>
    <t>80普通铝合金推拉窗
5+12A+5中空玻璃</t>
  </si>
  <si>
    <t>C1618</t>
  </si>
  <si>
    <t>DC2018</t>
  </si>
  <si>
    <t>C2118</t>
  </si>
  <si>
    <t>55普通铝合金内平开窗
5+12A+5中空玻璃</t>
  </si>
  <si>
    <t>C2418</t>
  </si>
  <si>
    <t>MLC2123</t>
  </si>
  <si>
    <t>55断桥铝合金外平开窗
5+12A+5LOW-E中空玻璃</t>
  </si>
  <si>
    <t>C09522</t>
  </si>
  <si>
    <t>PC1517</t>
  </si>
  <si>
    <t>C1817</t>
  </si>
  <si>
    <t>C0714</t>
  </si>
  <si>
    <t>C1814</t>
  </si>
  <si>
    <t>80断桥铝合金推拉窗
5+12A+5LOW-E中空玻璃</t>
  </si>
  <si>
    <t>C1214</t>
  </si>
  <si>
    <t>80断桥铝合金推拉窗
5+12A+5中空玻璃</t>
  </si>
  <si>
    <t>C1210</t>
  </si>
  <si>
    <t>55断桥铝合金上悬窗
5+12A+5中空玻璃</t>
  </si>
  <si>
    <t>C0814</t>
  </si>
  <si>
    <t>DC1518</t>
  </si>
  <si>
    <t>80普铝推拉窗
5+12A+5中空玻璃</t>
  </si>
  <si>
    <t>DC2418</t>
  </si>
  <si>
    <t>DC1818</t>
  </si>
  <si>
    <t>55断桥铝合金内平开窗
5+12A+5中空玻璃</t>
  </si>
  <si>
    <t>TLM3523</t>
  </si>
  <si>
    <t>C1115</t>
  </si>
  <si>
    <t>C0410</t>
  </si>
  <si>
    <t>C1818</t>
  </si>
  <si>
    <t>C3518</t>
  </si>
  <si>
    <t>TLM0821</t>
  </si>
  <si>
    <t>TLM1221</t>
  </si>
  <si>
    <t>TLM14523</t>
  </si>
  <si>
    <t>TLM2723</t>
  </si>
  <si>
    <t>PC1817</t>
  </si>
  <si>
    <t>C0415</t>
  </si>
  <si>
    <t>C0917</t>
  </si>
  <si>
    <t>C2214</t>
  </si>
  <si>
    <t>C3017</t>
  </si>
  <si>
    <t>55断桥铝合金外平开窗
5+12A+5LOW-e中空玻璃</t>
  </si>
  <si>
    <t>C1017</t>
  </si>
  <si>
    <t>C1010</t>
  </si>
  <si>
    <t>C3018</t>
  </si>
  <si>
    <t>DC1218</t>
  </si>
  <si>
    <t>C1018</t>
  </si>
  <si>
    <t>C0918</t>
  </si>
  <si>
    <t>DC0415</t>
  </si>
  <si>
    <t>C1214a</t>
  </si>
  <si>
    <t>PC1917</t>
  </si>
  <si>
    <t>C1521</t>
  </si>
  <si>
    <t>55普铝铝合金外平开窗
5+12A+5中空玻璃</t>
  </si>
  <si>
    <t>C1712</t>
  </si>
  <si>
    <t>M1823</t>
  </si>
  <si>
    <t>C1314</t>
  </si>
  <si>
    <t>TLM3023</t>
  </si>
  <si>
    <t>TLM2023</t>
  </si>
  <si>
    <t>100普通铝合金地弹门
5+12A+5钢化玻璃</t>
  </si>
  <si>
    <t>M1523</t>
  </si>
  <si>
    <t>MLC2823</t>
  </si>
  <si>
    <t>注意：玻璃面积&gt;2㎡采用玻璃厚度由5mm调整6mm玻璃</t>
  </si>
  <si>
    <t>栾川山水文苑项目s1地块12-20#楼铝合金门窗含量表</t>
  </si>
  <si>
    <t>窗型</t>
  </si>
  <si>
    <t>面积（m2）</t>
  </si>
  <si>
    <t>不含增值税综合单价
(元/m2)</t>
  </si>
  <si>
    <t>增值税税率
（%）</t>
  </si>
  <si>
    <t>含税合价(元)</t>
  </si>
  <si>
    <t>铝含量</t>
  </si>
  <si>
    <t>玻璃含量</t>
  </si>
  <si>
    <t>①</t>
  </si>
  <si>
    <t>②</t>
  </si>
  <si>
    <t>③</t>
  </si>
  <si>
    <r>
      <rPr>
        <sz val="10"/>
        <rFont val="Calibri"/>
        <charset val="134"/>
      </rPr>
      <t>④</t>
    </r>
    <r>
      <rPr>
        <sz val="10"/>
        <rFont val="宋体"/>
        <charset val="134"/>
      </rPr>
      <t>=</t>
    </r>
    <r>
      <rPr>
        <sz val="10"/>
        <rFont val="Calibri"/>
        <charset val="134"/>
      </rPr>
      <t>①*②*</t>
    </r>
    <r>
      <rPr>
        <sz val="10"/>
        <rFont val="宋体"/>
        <charset val="134"/>
      </rPr>
      <t>（</t>
    </r>
    <r>
      <rPr>
        <sz val="10"/>
        <rFont val="Calibri"/>
        <charset val="134"/>
      </rPr>
      <t>1+③</t>
    </r>
    <r>
      <rPr>
        <sz val="10"/>
        <rFont val="宋体"/>
        <charset val="134"/>
      </rPr>
      <t>）</t>
    </r>
  </si>
  <si>
    <t>门窗单价分析表</t>
  </si>
  <si>
    <t>系列分类</t>
  </si>
  <si>
    <t>普铝100系列</t>
  </si>
  <si>
    <t>深化图</t>
  </si>
  <si>
    <t>断桥55系列</t>
  </si>
  <si>
    <t>普铝55系列</t>
  </si>
  <si>
    <t>80系列</t>
  </si>
  <si>
    <t>门窗编号</t>
  </si>
  <si>
    <t>开启方式</t>
  </si>
  <si>
    <t>洞口宽
（mm)</t>
  </si>
  <si>
    <t>洞口高度
（mm)</t>
  </si>
  <si>
    <t>单樘面积</t>
  </si>
  <si>
    <t>洞口面积
（㎡）</t>
  </si>
  <si>
    <t>外框面积（㎡）</t>
  </si>
  <si>
    <t>构件名称</t>
  </si>
  <si>
    <t>单位</t>
  </si>
  <si>
    <t>每平米消耗量</t>
  </si>
  <si>
    <t>损耗</t>
  </si>
  <si>
    <t>单价（元/单位）</t>
  </si>
  <si>
    <t>合价（元/m2）</t>
  </si>
  <si>
    <t>品种、规格、产地</t>
  </si>
  <si>
    <t>型材</t>
  </si>
  <si>
    <t>粉末喷涂铝型材断桥铝型材</t>
  </si>
  <si>
    <t>kg/m2</t>
  </si>
  <si>
    <t>奋安</t>
  </si>
  <si>
    <t>粉末喷涂铝型材普通铝型材</t>
  </si>
  <si>
    <t>素铝型材</t>
  </si>
  <si>
    <t>钢衬（热镀锌）</t>
  </si>
  <si>
    <t>五金</t>
  </si>
  <si>
    <t>五金配件</t>
  </si>
  <si>
    <t>套</t>
  </si>
  <si>
    <t>广东坚朗</t>
  </si>
  <si>
    <t>玻璃</t>
  </si>
  <si>
    <t>5mm+12A+5mm中空low-e玻璃</t>
  </si>
  <si>
    <t>玻璃原片为洛玻/北玻（low-e原片）</t>
  </si>
  <si>
    <t>5mm+12A+5mm钢化low-e玻璃</t>
  </si>
  <si>
    <t>5mm+12A+5mm钢化</t>
  </si>
  <si>
    <t>5mm+12A+5mm中空</t>
  </si>
  <si>
    <t>密封材料</t>
  </si>
  <si>
    <t>按外框面积</t>
  </si>
  <si>
    <t>玻璃胶</t>
  </si>
  <si>
    <t>支</t>
  </si>
  <si>
    <t>杭州之江</t>
  </si>
  <si>
    <t>密封胶</t>
  </si>
  <si>
    <t>聚氨酯发泡剂</t>
  </si>
  <si>
    <t>桑莱斯</t>
  </si>
  <si>
    <t>组角结构胶</t>
  </si>
  <si>
    <t>防水砂浆塞缝</t>
  </si>
  <si>
    <t>m3</t>
  </si>
  <si>
    <t>辅材及其他</t>
  </si>
  <si>
    <t>三元乙丙胶条</t>
  </si>
  <si>
    <t>m</t>
  </si>
  <si>
    <t>新安东</t>
  </si>
  <si>
    <t>毛条</t>
  </si>
  <si>
    <t>组角钢片</t>
  </si>
  <si>
    <t>个</t>
  </si>
  <si>
    <t>固定片</t>
  </si>
  <si>
    <t>其他（螺钉、工艺盖等）</t>
  </si>
  <si>
    <t>加工制作费</t>
  </si>
  <si>
    <t>现场安装费</t>
  </si>
  <si>
    <t>包装运输费</t>
  </si>
  <si>
    <t>水电费</t>
  </si>
  <si>
    <t>门窗检测</t>
  </si>
  <si>
    <t>门窗检测及淋水试验</t>
  </si>
  <si>
    <t>成品保护费、垃圾清运费、电梯使用费</t>
  </si>
  <si>
    <t>成品保护费</t>
  </si>
  <si>
    <t>直接费小计</t>
  </si>
  <si>
    <t>（1+2+…+11)</t>
  </si>
  <si>
    <t>按外框面积综合单价（元/㎡）</t>
  </si>
  <si>
    <t>管理费、利润</t>
  </si>
  <si>
    <r>
      <rPr>
        <sz val="9"/>
        <color theme="1"/>
        <rFont val="宋体"/>
        <charset val="134"/>
        <scheme val="minor"/>
      </rPr>
      <t>(12)×</t>
    </r>
    <r>
      <rPr>
        <u/>
        <sz val="9"/>
        <color theme="1"/>
        <rFont val="宋体"/>
        <charset val="134"/>
        <scheme val="minor"/>
      </rPr>
      <t xml:space="preserve">    </t>
    </r>
    <r>
      <rPr>
        <sz val="9"/>
        <color theme="1"/>
        <rFont val="宋体"/>
        <charset val="134"/>
        <scheme val="minor"/>
      </rPr>
      <t>%</t>
    </r>
  </si>
  <si>
    <t>不含税综合单价</t>
  </si>
  <si>
    <t>(12+13)</t>
  </si>
  <si>
    <t>注明：</t>
  </si>
  <si>
    <t>门窗工程材料品牌及单价表</t>
  </si>
  <si>
    <t>工程名称：栾川山水文苑S1地块12-20#楼铝合金门窗工程</t>
  </si>
  <si>
    <r>
      <rPr>
        <sz val="9"/>
        <rFont val="Times New Roman"/>
        <charset val="134"/>
      </rPr>
      <t xml:space="preserve">  </t>
    </r>
    <r>
      <rPr>
        <sz val="9"/>
        <rFont val="宋体"/>
        <charset val="134"/>
      </rPr>
      <t>厂家及品牌</t>
    </r>
  </si>
  <si>
    <t>规格及型号</t>
  </si>
  <si>
    <r>
      <rPr>
        <sz val="9"/>
        <rFont val="宋体"/>
        <charset val="134"/>
      </rPr>
      <t>不含增值税单价</t>
    </r>
    <r>
      <rPr>
        <sz val="9"/>
        <rFont val="Times New Roman"/>
        <charset val="134"/>
      </rPr>
      <t xml:space="preserve"> </t>
    </r>
  </si>
  <si>
    <t>铝合金型材</t>
  </si>
  <si>
    <t>55系列断桥铝合金</t>
  </si>
  <si>
    <t>福建奋安</t>
  </si>
  <si>
    <t>t</t>
  </si>
  <si>
    <t>55系列</t>
  </si>
  <si>
    <t>80系列断桥铝合金</t>
  </si>
  <si>
    <t>铝合金五金</t>
  </si>
  <si>
    <t>外平开窗</t>
  </si>
  <si>
    <t>内平开窗</t>
  </si>
  <si>
    <t>内开内倒窗</t>
  </si>
  <si>
    <t>推拉窗</t>
  </si>
  <si>
    <t>悬窗</t>
  </si>
  <si>
    <t>固定窗</t>
  </si>
  <si>
    <t>推拉门</t>
  </si>
  <si>
    <t>平开门</t>
  </si>
  <si>
    <t>地弹门</t>
  </si>
  <si>
    <t>㎡</t>
  </si>
  <si>
    <t>密封胶条</t>
  </si>
  <si>
    <t>胶</t>
  </si>
  <si>
    <t>中性硅酮密封胶</t>
  </si>
  <si>
    <t>300ml</t>
  </si>
  <si>
    <t>发泡胶</t>
  </si>
  <si>
    <t>元/支</t>
  </si>
  <si>
    <t>750ml</t>
  </si>
  <si>
    <t>铝合金方管</t>
  </si>
  <si>
    <t>....</t>
  </si>
  <si>
    <t>注：1、投标人须分项说明其投标价格中所包括的关于技术规范规定之主要物料限制范围内所选用上述物料的产地来源及其到工地材料价格；若属于进口或合资产品，亦需一并作出说明；以便评标,及作为本工程内有关计日工作类工程变更的计价基础。上表所报材料价格应与分部分项工程量清单中同样材料的价格一致，列项不全时自行补充。投标单位选用品牌需满足招标文件要求，同时满足消防品牌库及环保品牌库要求。</t>
  </si>
  <si>
    <t xml:space="preserve"> 门窗五金主要配置（坚朗）</t>
  </si>
  <si>
    <t>门窗类型</t>
  </si>
  <si>
    <t>配件名称</t>
  </si>
  <si>
    <t>使用数量</t>
  </si>
  <si>
    <t>不含税单价</t>
  </si>
  <si>
    <t>金额</t>
  </si>
  <si>
    <t>铝合金外平开窗</t>
  </si>
  <si>
    <t>执 手CZS308</t>
  </si>
  <si>
    <t>传动杆LZDC02-1000</t>
  </si>
  <si>
    <t>锁 座ZA1-6A</t>
  </si>
  <si>
    <t>滑 撑HCC40A-14</t>
  </si>
  <si>
    <t>外开窗防脱器FTQ25/I</t>
  </si>
  <si>
    <t>铝合金内平开窗</t>
  </si>
  <si>
    <t>执手LCZS58</t>
  </si>
  <si>
    <t>传动杆LZDC03</t>
  </si>
  <si>
    <t>锁块ZA1-6A</t>
  </si>
  <si>
    <t>合页J3/CJ4</t>
  </si>
  <si>
    <t>垫块N33</t>
  </si>
  <si>
    <t>支撑块N34A</t>
  </si>
  <si>
    <t>风撑FC310-12</t>
  </si>
  <si>
    <t>铝合金上悬窗</t>
  </si>
  <si>
    <t>执手CZS308</t>
  </si>
  <si>
    <t>滑撑HCC60-14</t>
  </si>
  <si>
    <t>铝杆LZDC02-400</t>
  </si>
  <si>
    <t>锁座ZA1-6A</t>
  </si>
  <si>
    <t>风撑FC310-10</t>
  </si>
  <si>
    <t>断桥外平开门</t>
  </si>
  <si>
    <t>执手MZS18/20</t>
  </si>
  <si>
    <t>门锁MSC28/II</t>
  </si>
  <si>
    <t>锁芯KIL3257/T</t>
  </si>
  <si>
    <t>框面板KMB180A</t>
  </si>
  <si>
    <t>合页J4</t>
  </si>
  <si>
    <t>方钢LMS003-100</t>
  </si>
  <si>
    <t>螺钉M5*8</t>
  </si>
  <si>
    <t>铝合金推拉窗</t>
  </si>
  <si>
    <t>月牙锁Y06A/I</t>
  </si>
  <si>
    <t>锁钩Y05-17A/18A/19A</t>
  </si>
  <si>
    <t>单滑轮CL10B</t>
  </si>
  <si>
    <t>铝合金推拉门</t>
  </si>
  <si>
    <t>滑轮ML55G28K19.5-L1J140K2</t>
  </si>
  <si>
    <t>拉手</t>
  </si>
  <si>
    <t>铝合金地弹门</t>
  </si>
  <si>
    <t>地弹簧</t>
  </si>
  <si>
    <t>玻璃调整清单</t>
  </si>
  <si>
    <t>名称及型号</t>
  </si>
  <si>
    <t>单价（元）</t>
  </si>
  <si>
    <t>不含税</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</si>
</sst>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 numFmtId="179" formatCode="0.00000_ "/>
    <numFmt numFmtId="180" formatCode="0.000_ "/>
    <numFmt numFmtId="181" formatCode="[DBNum2][$RMB]General;[Red][DBNum2][$RMB]General"/>
    <numFmt numFmtId="182" formatCode="#,##0.00&quot;元&quot;"/>
    <numFmt numFmtId="183" formatCode="[DBNum2][$-804]General"/>
  </numFmts>
  <fonts count="64">
    <font>
      <sz val="12"/>
      <name val="宋体"/>
      <charset val="134"/>
    </font>
    <font>
      <sz val="11"/>
      <color theme="1"/>
      <name val="宋体"/>
      <charset val="134"/>
      <scheme val="minor"/>
    </font>
    <font>
      <b/>
      <sz val="16"/>
      <name val="宋体"/>
      <charset val="134"/>
      <scheme val="minor"/>
    </font>
    <font>
      <b/>
      <sz val="10"/>
      <name val="宋体"/>
      <charset val="134"/>
      <scheme val="minor"/>
    </font>
    <font>
      <sz val="10"/>
      <name val="宋体"/>
      <charset val="134"/>
      <scheme val="minor"/>
    </font>
    <font>
      <sz val="9"/>
      <color theme="1"/>
      <name val="宋体"/>
      <charset val="134"/>
      <scheme val="minor"/>
    </font>
    <font>
      <sz val="9"/>
      <color rgb="FFFF0000"/>
      <name val="宋体"/>
      <charset val="134"/>
    </font>
    <font>
      <b/>
      <sz val="14"/>
      <name val="宋体"/>
      <charset val="134"/>
    </font>
    <font>
      <sz val="9"/>
      <color indexed="8"/>
      <name val="黑体"/>
      <charset val="134"/>
    </font>
    <font>
      <sz val="9"/>
      <name val="宋体"/>
      <charset val="134"/>
    </font>
    <font>
      <sz val="9"/>
      <name val="Times New Roman"/>
      <charset val="134"/>
    </font>
    <font>
      <b/>
      <sz val="9"/>
      <name val="Times New Roman"/>
      <charset val="134"/>
    </font>
    <font>
      <b/>
      <sz val="9"/>
      <name val="宋体"/>
      <charset val="134"/>
    </font>
    <font>
      <sz val="14"/>
      <name val="宋体"/>
      <charset val="134"/>
    </font>
    <font>
      <sz val="11"/>
      <name val="宋体"/>
      <charset val="134"/>
    </font>
    <font>
      <b/>
      <sz val="14"/>
      <color theme="1"/>
      <name val="宋体"/>
      <charset val="134"/>
      <scheme val="minor"/>
    </font>
    <font>
      <sz val="14"/>
      <color theme="1"/>
      <name val="宋体"/>
      <charset val="134"/>
      <scheme val="minor"/>
    </font>
    <font>
      <b/>
      <sz val="9"/>
      <color theme="1"/>
      <name val="宋体"/>
      <charset val="134"/>
      <scheme val="minor"/>
    </font>
    <font>
      <sz val="10"/>
      <name val="宋体"/>
      <charset val="134"/>
    </font>
    <font>
      <b/>
      <sz val="12"/>
      <name val="宋体"/>
      <charset val="134"/>
    </font>
    <font>
      <sz val="10"/>
      <name val="Calibri"/>
      <charset val="134"/>
    </font>
    <font>
      <b/>
      <sz val="10"/>
      <name val="宋体"/>
      <charset val="134"/>
    </font>
    <font>
      <sz val="10"/>
      <color theme="1"/>
      <name val="宋体"/>
      <charset val="134"/>
    </font>
    <font>
      <sz val="16"/>
      <name val="宋体"/>
      <charset val="134"/>
    </font>
    <font>
      <b/>
      <sz val="14"/>
      <name val="楷体_GB2312"/>
      <charset val="134"/>
    </font>
    <font>
      <sz val="12"/>
      <name val="楷体_GB2312"/>
      <charset val="134"/>
    </font>
    <font>
      <b/>
      <sz val="11"/>
      <name val="楷体_GB2312"/>
      <charset val="134"/>
    </font>
    <font>
      <b/>
      <sz val="10.5"/>
      <name val="楷体_GB2312"/>
      <charset val="134"/>
    </font>
    <font>
      <sz val="10.5"/>
      <name val="楷体_GB2312"/>
      <charset val="134"/>
    </font>
    <font>
      <sz val="10"/>
      <name val="Times New Roman"/>
      <charset val="134"/>
    </font>
    <font>
      <b/>
      <sz val="12"/>
      <name val="楷体_GB2312"/>
      <charset val="134"/>
    </font>
    <font>
      <sz val="12"/>
      <color rgb="FF006100"/>
      <name val="宋体"/>
      <charset val="134"/>
    </font>
    <font>
      <sz val="10"/>
      <color rgb="FF006100"/>
      <name val="宋体"/>
      <charset val="134"/>
    </font>
    <font>
      <sz val="10"/>
      <color rgb="FFFF0000"/>
      <name val="宋体"/>
      <charset val="134"/>
    </font>
    <font>
      <b/>
      <sz val="16"/>
      <name val="宋体"/>
      <charset val="134"/>
    </font>
    <font>
      <b/>
      <sz val="24"/>
      <color indexed="8"/>
      <name val="宋体"/>
      <charset val="134"/>
    </font>
    <font>
      <b/>
      <u/>
      <sz val="14"/>
      <color theme="1"/>
      <name val="宋体"/>
      <charset val="134"/>
      <scheme val="minor"/>
    </font>
    <font>
      <sz val="15"/>
      <color indexed="8"/>
      <name val="宋体"/>
      <charset val="134"/>
    </font>
    <font>
      <b/>
      <sz val="14"/>
      <color indexed="8"/>
      <name val="宋体"/>
      <charset val="134"/>
    </font>
    <font>
      <b/>
      <u/>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u/>
      <sz val="9"/>
      <color theme="1"/>
      <name val="宋体"/>
      <charset val="134"/>
      <scheme val="minor"/>
    </font>
    <font>
      <b/>
      <sz val="9"/>
      <name val="宋体"/>
      <charset val="134"/>
    </font>
    <font>
      <sz val="9"/>
      <name val="宋体"/>
      <charset val="134"/>
    </font>
  </fonts>
  <fills count="42">
    <fill>
      <patternFill patternType="none"/>
    </fill>
    <fill>
      <patternFill patternType="gray125"/>
    </fill>
    <fill>
      <patternFill patternType="solid">
        <fgColor theme="9"/>
        <bgColor indexed="64"/>
      </patternFill>
    </fill>
    <fill>
      <patternFill patternType="solid">
        <fgColor theme="8" tint="0.799981688894314"/>
        <bgColor indexed="64"/>
      </patternFill>
    </fill>
    <fill>
      <patternFill patternType="solid">
        <fgColor theme="9" tint="0.8"/>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0"/>
        <bgColor indexed="64"/>
      </patternFill>
    </fill>
    <fill>
      <patternFill patternType="solid">
        <fgColor theme="3" tint="0.799981688894314"/>
        <bgColor indexed="64"/>
      </patternFill>
    </fill>
    <fill>
      <patternFill patternType="solid">
        <fgColor indexed="13"/>
        <bgColor indexed="64"/>
      </patternFill>
    </fill>
    <fill>
      <patternFill patternType="solid">
        <fgColor indexed="1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 fillId="13" borderId="12"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13" applyNumberFormat="0" applyFill="0" applyAlignment="0" applyProtection="0">
      <alignment vertical="center"/>
    </xf>
    <xf numFmtId="0" fontId="46" fillId="0" borderId="13" applyNumberFormat="0" applyFill="0" applyAlignment="0" applyProtection="0">
      <alignment vertical="center"/>
    </xf>
    <xf numFmtId="0" fontId="47" fillId="0" borderId="14" applyNumberFormat="0" applyFill="0" applyAlignment="0" applyProtection="0">
      <alignment vertical="center"/>
    </xf>
    <xf numFmtId="0" fontId="47" fillId="0" borderId="0" applyNumberFormat="0" applyFill="0" applyBorder="0" applyAlignment="0" applyProtection="0">
      <alignment vertical="center"/>
    </xf>
    <xf numFmtId="0" fontId="48" fillId="14" borderId="15" applyNumberFormat="0" applyAlignment="0" applyProtection="0">
      <alignment vertical="center"/>
    </xf>
    <xf numFmtId="0" fontId="49" fillId="15" borderId="16" applyNumberFormat="0" applyAlignment="0" applyProtection="0">
      <alignment vertical="center"/>
    </xf>
    <xf numFmtId="0" fontId="50" fillId="15" borderId="15" applyNumberFormat="0" applyAlignment="0" applyProtection="0">
      <alignment vertical="center"/>
    </xf>
    <xf numFmtId="0" fontId="51" fillId="16" borderId="17" applyNumberFormat="0" applyAlignment="0" applyProtection="0">
      <alignment vertical="center"/>
    </xf>
    <xf numFmtId="0" fontId="52" fillId="0" borderId="18" applyNumberFormat="0" applyFill="0" applyAlignment="0" applyProtection="0">
      <alignment vertical="center"/>
    </xf>
    <xf numFmtId="0" fontId="53" fillId="0" borderId="19" applyNumberFormat="0" applyFill="0" applyAlignment="0" applyProtection="0">
      <alignment vertical="center"/>
    </xf>
    <xf numFmtId="0" fontId="54" fillId="17" borderId="0" applyNumberFormat="0" applyBorder="0" applyAlignment="0" applyProtection="0">
      <alignment vertical="center"/>
    </xf>
    <xf numFmtId="0" fontId="55" fillId="18" borderId="0" applyNumberFormat="0" applyBorder="0" applyAlignment="0" applyProtection="0">
      <alignment vertical="center"/>
    </xf>
    <xf numFmtId="0" fontId="56" fillId="19" borderId="0" applyNumberFormat="0" applyBorder="0" applyAlignment="0" applyProtection="0">
      <alignment vertical="center"/>
    </xf>
    <xf numFmtId="0" fontId="57" fillId="20" borderId="0" applyNumberFormat="0" applyBorder="0" applyAlignment="0" applyProtection="0">
      <alignment vertical="center"/>
    </xf>
    <xf numFmtId="0" fontId="58" fillId="21" borderId="0" applyNumberFormat="0" applyBorder="0" applyAlignment="0" applyProtection="0">
      <alignment vertical="center"/>
    </xf>
    <xf numFmtId="0" fontId="58" fillId="22" borderId="0" applyNumberFormat="0" applyBorder="0" applyAlignment="0" applyProtection="0">
      <alignment vertical="center"/>
    </xf>
    <xf numFmtId="0" fontId="57" fillId="23" borderId="0" applyNumberFormat="0" applyBorder="0" applyAlignment="0" applyProtection="0">
      <alignment vertical="center"/>
    </xf>
    <xf numFmtId="0" fontId="57" fillId="24" borderId="0" applyNumberFormat="0" applyBorder="0" applyAlignment="0" applyProtection="0">
      <alignment vertical="center"/>
    </xf>
    <xf numFmtId="0" fontId="58" fillId="25" borderId="0" applyNumberFormat="0" applyBorder="0" applyAlignment="0" applyProtection="0">
      <alignment vertical="center"/>
    </xf>
    <xf numFmtId="0" fontId="58" fillId="26" borderId="0" applyNumberFormat="0" applyBorder="0" applyAlignment="0" applyProtection="0">
      <alignment vertical="center"/>
    </xf>
    <xf numFmtId="0" fontId="57" fillId="27" borderId="0" applyNumberFormat="0" applyBorder="0" applyAlignment="0" applyProtection="0">
      <alignment vertical="center"/>
    </xf>
    <xf numFmtId="0" fontId="57" fillId="28" borderId="0" applyNumberFormat="0" applyBorder="0" applyAlignment="0" applyProtection="0">
      <alignment vertical="center"/>
    </xf>
    <xf numFmtId="0" fontId="58" fillId="29" borderId="0" applyNumberFormat="0" applyBorder="0" applyAlignment="0" applyProtection="0">
      <alignment vertical="center"/>
    </xf>
    <xf numFmtId="0" fontId="58" fillId="30" borderId="0" applyNumberFormat="0" applyBorder="0" applyAlignment="0" applyProtection="0">
      <alignment vertical="center"/>
    </xf>
    <xf numFmtId="0" fontId="57" fillId="31" borderId="0" applyNumberFormat="0" applyBorder="0" applyAlignment="0" applyProtection="0">
      <alignment vertical="center"/>
    </xf>
    <xf numFmtId="0" fontId="57" fillId="32" borderId="0" applyNumberFormat="0" applyBorder="0" applyAlignment="0" applyProtection="0">
      <alignment vertical="center"/>
    </xf>
    <xf numFmtId="0" fontId="58" fillId="33" borderId="0" applyNumberFormat="0" applyBorder="0" applyAlignment="0" applyProtection="0">
      <alignment vertical="center"/>
    </xf>
    <xf numFmtId="0" fontId="58" fillId="34" borderId="0" applyNumberFormat="0" applyBorder="0" applyAlignment="0" applyProtection="0">
      <alignment vertical="center"/>
    </xf>
    <xf numFmtId="0" fontId="57" fillId="35" borderId="0" applyNumberFormat="0" applyBorder="0" applyAlignment="0" applyProtection="0">
      <alignment vertical="center"/>
    </xf>
    <xf numFmtId="0" fontId="57" fillId="36" borderId="0" applyNumberFormat="0" applyBorder="0" applyAlignment="0" applyProtection="0">
      <alignment vertical="center"/>
    </xf>
    <xf numFmtId="0" fontId="58" fillId="3" borderId="0" applyNumberFormat="0" applyBorder="0" applyAlignment="0" applyProtection="0">
      <alignment vertical="center"/>
    </xf>
    <xf numFmtId="0" fontId="58" fillId="37" borderId="0" applyNumberFormat="0" applyBorder="0" applyAlignment="0" applyProtection="0">
      <alignment vertical="center"/>
    </xf>
    <xf numFmtId="0" fontId="57" fillId="38" borderId="0" applyNumberFormat="0" applyBorder="0" applyAlignment="0" applyProtection="0">
      <alignment vertical="center"/>
    </xf>
    <xf numFmtId="0" fontId="57" fillId="2" borderId="0" applyNumberFormat="0" applyBorder="0" applyAlignment="0" applyProtection="0">
      <alignment vertical="center"/>
    </xf>
    <xf numFmtId="0" fontId="58" fillId="39" borderId="0" applyNumberFormat="0" applyBorder="0" applyAlignment="0" applyProtection="0">
      <alignment vertical="center"/>
    </xf>
    <xf numFmtId="0" fontId="58" fillId="40" borderId="0" applyNumberFormat="0" applyBorder="0" applyAlignment="0" applyProtection="0">
      <alignment vertical="center"/>
    </xf>
    <xf numFmtId="0" fontId="57" fillId="41" borderId="0" applyNumberFormat="0" applyBorder="0" applyAlignment="0" applyProtection="0">
      <alignment vertical="center"/>
    </xf>
    <xf numFmtId="0" fontId="0" fillId="0" borderId="0">
      <alignment vertical="center"/>
    </xf>
    <xf numFmtId="0" fontId="0" fillId="0" borderId="0">
      <alignment vertical="center"/>
    </xf>
    <xf numFmtId="176" fontId="59" fillId="0" borderId="1">
      <alignment horizontal="right" vertical="center" wrapText="1"/>
    </xf>
    <xf numFmtId="0" fontId="1" fillId="0" borderId="0">
      <alignment vertical="center"/>
    </xf>
    <xf numFmtId="0" fontId="0" fillId="0" borderId="0"/>
    <xf numFmtId="0" fontId="59" fillId="0" borderId="0" applyProtection="0">
      <alignment vertical="center"/>
    </xf>
    <xf numFmtId="0" fontId="60" fillId="0" borderId="0">
      <alignment vertical="center"/>
    </xf>
    <xf numFmtId="0" fontId="60" fillId="0" borderId="0">
      <alignment vertical="center"/>
    </xf>
    <xf numFmtId="0" fontId="0" fillId="0" borderId="0"/>
    <xf numFmtId="176" fontId="59" fillId="0" borderId="1">
      <alignment horizontal="right" vertical="center" wrapText="1"/>
    </xf>
    <xf numFmtId="0" fontId="60" fillId="0" borderId="0">
      <alignment vertical="center"/>
    </xf>
    <xf numFmtId="0" fontId="0" fillId="0" borderId="0">
      <alignment vertical="center"/>
    </xf>
    <xf numFmtId="0" fontId="0" fillId="0" borderId="0"/>
  </cellStyleXfs>
  <cellXfs count="232">
    <xf numFmtId="0" fontId="0" fillId="0" borderId="0" xfId="0">
      <alignment vertical="center"/>
    </xf>
    <xf numFmtId="0" fontId="1" fillId="0" borderId="0" xfId="0" applyFont="1" applyFill="1" applyAlignment="1">
      <alignment vertical="center"/>
    </xf>
    <xf numFmtId="0"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left" vertical="center" wrapText="1"/>
    </xf>
    <xf numFmtId="0" fontId="3" fillId="0" borderId="0" xfId="0" applyNumberFormat="1" applyFont="1" applyFill="1" applyAlignment="1">
      <alignment horizontal="left"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0" fontId="2" fillId="0" borderId="0" xfId="61" applyFont="1" applyBorder="1" applyAlignment="1">
      <alignment horizontal="center" vertical="center"/>
    </xf>
    <xf numFmtId="0" fontId="4" fillId="0" borderId="1" xfId="60" applyFont="1" applyFill="1" applyBorder="1" applyAlignment="1">
      <alignment horizontal="center" vertical="center"/>
    </xf>
    <xf numFmtId="0" fontId="4" fillId="0" borderId="2" xfId="60" applyFont="1" applyFill="1" applyBorder="1" applyAlignment="1">
      <alignment horizontal="center" vertical="center"/>
    </xf>
    <xf numFmtId="0" fontId="4" fillId="0" borderId="2" xfId="60" applyFont="1" applyFill="1" applyBorder="1" applyAlignment="1">
      <alignment horizontal="center" vertical="center" wrapText="1"/>
    </xf>
    <xf numFmtId="0" fontId="4" fillId="0" borderId="1" xfId="60" applyFont="1" applyFill="1" applyBorder="1" applyAlignment="1">
      <alignment horizontal="center" vertical="center" wrapText="1"/>
    </xf>
    <xf numFmtId="0" fontId="4" fillId="0" borderId="3" xfId="60" applyFont="1" applyFill="1" applyBorder="1" applyAlignment="1">
      <alignment horizontal="center" vertical="center"/>
    </xf>
    <xf numFmtId="0" fontId="4" fillId="0" borderId="3" xfId="6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4" xfId="60" applyFont="1" applyFill="1" applyBorder="1" applyAlignment="1">
      <alignment horizontal="center" vertical="center"/>
    </xf>
    <xf numFmtId="0" fontId="4" fillId="0" borderId="4" xfId="60" applyFont="1" applyFill="1" applyBorder="1" applyAlignment="1">
      <alignment horizontal="center" vertical="center" wrapText="1"/>
    </xf>
    <xf numFmtId="0" fontId="3" fillId="0" borderId="1" xfId="60" applyFont="1" applyFill="1" applyBorder="1" applyAlignment="1">
      <alignment horizontal="center"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5" fillId="0" borderId="0" xfId="0" applyFont="1" applyFill="1" applyAlignment="1">
      <alignment vertical="center"/>
    </xf>
    <xf numFmtId="0" fontId="7" fillId="0" borderId="0" xfId="0" applyFont="1" applyFill="1" applyBorder="1" applyAlignment="1">
      <alignment horizontal="center" vertical="center"/>
    </xf>
    <xf numFmtId="0" fontId="8" fillId="0" borderId="5" xfId="59" applyNumberFormat="1" applyFont="1" applyFill="1" applyBorder="1" applyAlignment="1" applyProtection="1">
      <alignment horizontal="left" vertical="center" wrapText="1"/>
    </xf>
    <xf numFmtId="0" fontId="8" fillId="0" borderId="5" xfId="59"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178" fontId="12" fillId="2"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8" fontId="9" fillId="2" borderId="1"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4" xfId="0" applyFont="1" applyFill="1" applyBorder="1" applyAlignment="1">
      <alignment horizontal="center" vertical="center" wrapText="1"/>
    </xf>
    <xf numFmtId="177" fontId="9" fillId="2" borderId="1"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2" fillId="2" borderId="1" xfId="0" applyFont="1" applyFill="1" applyBorder="1" applyAlignment="1">
      <alignment horizontal="left" vertical="center" wrapText="1"/>
    </xf>
    <xf numFmtId="177" fontId="9" fillId="0" borderId="1" xfId="0" applyNumberFormat="1" applyFont="1" applyFill="1" applyBorder="1" applyAlignment="1">
      <alignment horizontal="center" vertical="center" wrapText="1"/>
    </xf>
    <xf numFmtId="0" fontId="5" fillId="0" borderId="0" xfId="0" applyFont="1" applyFill="1" applyAlignment="1">
      <alignment horizontal="left" vertical="center" wrapText="1"/>
    </xf>
    <xf numFmtId="0" fontId="13" fillId="0" borderId="0" xfId="0" applyFont="1" applyFill="1">
      <alignment vertical="center"/>
    </xf>
    <xf numFmtId="0" fontId="0" fillId="0" borderId="0" xfId="0" applyFill="1">
      <alignment vertical="center"/>
    </xf>
    <xf numFmtId="0" fontId="14" fillId="0" borderId="0" xfId="0" applyFont="1">
      <alignment vertical="center"/>
    </xf>
    <xf numFmtId="0" fontId="15" fillId="0" borderId="0" xfId="0" applyFont="1" applyFill="1" applyAlignment="1">
      <alignment horizontal="center" vertical="center"/>
    </xf>
    <xf numFmtId="0" fontId="16"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17" fillId="0" borderId="1" xfId="0" applyFont="1" applyFill="1" applyBorder="1" applyAlignment="1">
      <alignment horizontal="center" vertical="center"/>
    </xf>
    <xf numFmtId="176" fontId="5" fillId="0" borderId="1" xfId="0" applyNumberFormat="1" applyFont="1" applyFill="1" applyBorder="1" applyAlignment="1">
      <alignment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9" fontId="5" fillId="0" borderId="1" xfId="0" applyNumberFormat="1" applyFont="1" applyFill="1" applyBorder="1" applyAlignment="1">
      <alignment horizontal="center" vertical="center"/>
    </xf>
    <xf numFmtId="176" fontId="17" fillId="0" borderId="1" xfId="0" applyNumberFormat="1" applyFont="1" applyFill="1" applyBorder="1" applyAlignment="1">
      <alignment vertical="center"/>
    </xf>
    <xf numFmtId="176" fontId="17" fillId="0" borderId="1" xfId="0" applyNumberFormat="1"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 xfId="0" applyFont="1" applyFill="1" applyBorder="1" applyAlignment="1">
      <alignment horizontal="center" vertical="center"/>
    </xf>
    <xf numFmtId="0" fontId="17" fillId="3" borderId="1" xfId="0" applyFont="1" applyFill="1" applyBorder="1" applyAlignment="1">
      <alignment horizontal="center" vertical="center"/>
    </xf>
    <xf numFmtId="176" fontId="5" fillId="3" borderId="1" xfId="0" applyNumberFormat="1" applyFont="1" applyFill="1" applyBorder="1" applyAlignment="1">
      <alignment vertical="center"/>
    </xf>
    <xf numFmtId="178" fontId="18" fillId="0" borderId="1" xfId="50" applyNumberFormat="1" applyFont="1" applyFill="1" applyBorder="1" applyAlignment="1">
      <alignment horizontal="center" vertical="center"/>
    </xf>
    <xf numFmtId="178" fontId="18" fillId="0" borderId="6" xfId="50" applyNumberFormat="1" applyFont="1" applyFill="1" applyBorder="1" applyAlignment="1">
      <alignment horizontal="center" vertical="center"/>
    </xf>
    <xf numFmtId="178" fontId="18" fillId="0" borderId="7" xfId="50" applyNumberFormat="1" applyFont="1" applyFill="1" applyBorder="1" applyAlignment="1">
      <alignment horizontal="center" vertical="center"/>
    </xf>
    <xf numFmtId="0" fontId="5" fillId="3" borderId="0" xfId="0" applyFont="1" applyFill="1" applyAlignment="1">
      <alignment horizontal="center" vertical="center"/>
    </xf>
    <xf numFmtId="0" fontId="5" fillId="3" borderId="1" xfId="0" applyFont="1" applyFill="1" applyBorder="1" applyAlignment="1">
      <alignment horizontal="center" vertical="center"/>
    </xf>
    <xf numFmtId="0" fontId="17" fillId="3" borderId="1" xfId="0" applyFont="1" applyFill="1" applyBorder="1" applyAlignment="1">
      <alignment vertical="center"/>
    </xf>
    <xf numFmtId="0" fontId="5" fillId="3" borderId="1" xfId="0" applyFont="1" applyFill="1" applyBorder="1" applyAlignment="1">
      <alignment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9" fontId="5" fillId="3" borderId="1" xfId="0" applyNumberFormat="1" applyFont="1" applyFill="1" applyBorder="1" applyAlignment="1">
      <alignmen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4" xfId="0" applyFont="1" applyFill="1" applyBorder="1" applyAlignment="1">
      <alignment vertical="center"/>
    </xf>
    <xf numFmtId="176" fontId="5" fillId="3" borderId="1" xfId="0" applyNumberFormat="1" applyFont="1" applyFill="1" applyBorder="1" applyAlignment="1">
      <alignment vertical="center" wrapText="1"/>
    </xf>
    <xf numFmtId="0" fontId="0" fillId="0" borderId="0" xfId="0" applyFill="1" applyAlignment="1">
      <alignment horizontal="center" vertical="center"/>
    </xf>
    <xf numFmtId="0" fontId="0" fillId="0" borderId="10" xfId="0" applyFill="1" applyBorder="1" applyAlignment="1">
      <alignment horizontal="center" vertical="center"/>
    </xf>
    <xf numFmtId="0" fontId="0" fillId="0" borderId="3" xfId="0" applyFill="1" applyBorder="1">
      <alignment vertical="center"/>
    </xf>
    <xf numFmtId="0" fontId="0" fillId="0" borderId="11" xfId="0" applyFill="1" applyBorder="1">
      <alignment vertical="center"/>
    </xf>
    <xf numFmtId="176" fontId="0" fillId="0" borderId="0" xfId="0" applyNumberFormat="1"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left" vertical="center"/>
    </xf>
    <xf numFmtId="0" fontId="0" fillId="0" borderId="0" xfId="0" applyFont="1" applyFill="1">
      <alignment vertical="center"/>
    </xf>
    <xf numFmtId="0" fontId="19" fillId="0" borderId="0" xfId="0" applyFont="1" applyFill="1" applyBorder="1" applyAlignment="1">
      <alignment horizontal="center" vertical="center"/>
    </xf>
    <xf numFmtId="176" fontId="19" fillId="0" borderId="0" xfId="0" applyNumberFormat="1" applyFont="1" applyFill="1" applyBorder="1" applyAlignment="1">
      <alignment horizontal="center" vertical="center"/>
    </xf>
    <xf numFmtId="0" fontId="19" fillId="0" borderId="0" xfId="0" applyFont="1" applyFill="1" applyBorder="1" applyAlignment="1">
      <alignment horizontal="left" vertical="center"/>
    </xf>
    <xf numFmtId="0" fontId="18" fillId="0" borderId="2" xfId="0" applyFont="1" applyFill="1" applyBorder="1" applyAlignment="1">
      <alignment horizontal="center" vertical="center"/>
    </xf>
    <xf numFmtId="176" fontId="18" fillId="0" borderId="2"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18" fillId="0" borderId="6" xfId="0" applyFont="1" applyFill="1" applyBorder="1" applyAlignment="1">
      <alignment horizontal="lef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176"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8" fillId="4" borderId="2" xfId="0" applyFont="1" applyFill="1" applyBorder="1" applyAlignment="1">
      <alignment horizontal="center" vertical="center"/>
    </xf>
    <xf numFmtId="0" fontId="18" fillId="5" borderId="2" xfId="0" applyFont="1" applyFill="1" applyBorder="1" applyAlignment="1">
      <alignment horizontal="center" vertical="center" wrapText="1"/>
    </xf>
    <xf numFmtId="0" fontId="18" fillId="0" borderId="1" xfId="0" applyFont="1" applyFill="1" applyBorder="1" applyAlignment="1">
      <alignment vertical="center"/>
    </xf>
    <xf numFmtId="176"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10" fontId="18" fillId="0" borderId="1" xfId="0" applyNumberFormat="1" applyFont="1" applyFill="1" applyBorder="1" applyAlignment="1">
      <alignment horizontal="center" vertical="center"/>
    </xf>
    <xf numFmtId="176" fontId="18" fillId="0" borderId="1" xfId="0" applyNumberFormat="1" applyFont="1" applyFill="1" applyBorder="1">
      <alignment vertical="center"/>
    </xf>
    <xf numFmtId="0" fontId="0" fillId="0" borderId="1" xfId="0" applyFont="1" applyFill="1" applyBorder="1">
      <alignment vertical="center"/>
    </xf>
    <xf numFmtId="0" fontId="18" fillId="4" borderId="3" xfId="0" applyFont="1" applyFill="1" applyBorder="1" applyAlignment="1">
      <alignment horizontal="center" vertical="center"/>
    </xf>
    <xf numFmtId="0" fontId="18" fillId="5" borderId="3" xfId="0" applyFont="1" applyFill="1" applyBorder="1" applyAlignment="1">
      <alignment horizontal="center" vertical="center" wrapText="1"/>
    </xf>
    <xf numFmtId="176" fontId="0" fillId="0" borderId="1" xfId="0" applyNumberFormat="1" applyFont="1" applyFill="1" applyBorder="1" applyAlignment="1">
      <alignment vertical="center"/>
    </xf>
    <xf numFmtId="0" fontId="18" fillId="4" borderId="4" xfId="0" applyFont="1" applyFill="1" applyBorder="1" applyAlignment="1">
      <alignment horizontal="center" vertical="center"/>
    </xf>
    <xf numFmtId="0" fontId="18" fillId="5" borderId="4" xfId="0" applyFont="1" applyFill="1" applyBorder="1" applyAlignment="1">
      <alignment horizontal="center" vertical="center" wrapText="1"/>
    </xf>
    <xf numFmtId="176" fontId="18" fillId="0" borderId="1" xfId="0" applyNumberFormat="1" applyFont="1" applyFill="1" applyBorder="1" applyAlignment="1">
      <alignment horizontal="left" vertical="center"/>
    </xf>
    <xf numFmtId="0" fontId="0"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1" xfId="0" applyFont="1" applyFill="1" applyBorder="1" applyAlignment="1">
      <alignment vertical="center"/>
    </xf>
    <xf numFmtId="177" fontId="18" fillId="0" borderId="1" xfId="0" applyNumberFormat="1" applyFont="1" applyFill="1" applyBorder="1">
      <alignment vertical="center"/>
    </xf>
    <xf numFmtId="0" fontId="0" fillId="0" borderId="1" xfId="0" applyBorder="1">
      <alignment vertical="center"/>
    </xf>
    <xf numFmtId="0" fontId="0" fillId="6" borderId="0" xfId="0" applyFill="1">
      <alignment vertical="center"/>
    </xf>
    <xf numFmtId="176" fontId="0" fillId="0" borderId="0" xfId="0" applyNumberFormat="1" applyFont="1" applyFill="1" applyAlignment="1">
      <alignment horizontal="center" vertical="center"/>
    </xf>
    <xf numFmtId="0" fontId="0" fillId="0" borderId="0" xfId="0" applyFill="1" applyAlignment="1">
      <alignment horizontal="left" vertical="center"/>
    </xf>
    <xf numFmtId="0" fontId="18" fillId="0" borderId="1" xfId="0" applyFont="1" applyFill="1" applyBorder="1" applyAlignment="1">
      <alignment vertical="center" wrapText="1"/>
    </xf>
    <xf numFmtId="0" fontId="18" fillId="6" borderId="1" xfId="0" applyFont="1" applyFill="1" applyBorder="1" applyAlignment="1">
      <alignment horizontal="center" vertical="center"/>
    </xf>
    <xf numFmtId="179" fontId="18" fillId="0" borderId="1" xfId="0" applyNumberFormat="1" applyFont="1" applyFill="1" applyBorder="1" applyAlignment="1">
      <alignment horizontal="center" vertical="center"/>
    </xf>
    <xf numFmtId="0" fontId="18" fillId="7" borderId="1" xfId="0" applyFont="1" applyFill="1" applyBorder="1" applyAlignment="1">
      <alignment horizontal="center" vertical="center"/>
    </xf>
    <xf numFmtId="0" fontId="18" fillId="5" borderId="1" xfId="0" applyFont="1" applyFill="1" applyBorder="1" applyAlignment="1">
      <alignment horizontal="center" vertical="center"/>
    </xf>
    <xf numFmtId="176" fontId="22" fillId="7" borderId="1" xfId="0" applyNumberFormat="1" applyFont="1" applyFill="1" applyBorder="1" applyAlignment="1">
      <alignment horizontal="center" vertical="center"/>
    </xf>
    <xf numFmtId="176" fontId="18" fillId="6" borderId="1" xfId="0" applyNumberFormat="1" applyFont="1" applyFill="1" applyBorder="1" applyAlignment="1">
      <alignment horizontal="center" vertical="center"/>
    </xf>
    <xf numFmtId="176" fontId="18" fillId="7"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176" fontId="18" fillId="8" borderId="1" xfId="0" applyNumberFormat="1" applyFont="1" applyFill="1" applyBorder="1" applyAlignment="1">
      <alignment horizontal="center" vertical="center"/>
    </xf>
    <xf numFmtId="0" fontId="18" fillId="0" borderId="1" xfId="0" applyFont="1" applyFill="1" applyBorder="1" applyAlignment="1">
      <alignment horizontal="left" vertical="center"/>
    </xf>
    <xf numFmtId="0" fontId="18"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180" fontId="0" fillId="0" borderId="0" xfId="0" applyNumberFormat="1" applyFont="1" applyFill="1" applyAlignment="1">
      <alignment horizontal="center" vertical="center"/>
    </xf>
    <xf numFmtId="176" fontId="18" fillId="9" borderId="1" xfId="0" applyNumberFormat="1" applyFont="1" applyFill="1" applyBorder="1" applyAlignment="1">
      <alignment horizontal="center" vertical="center"/>
    </xf>
    <xf numFmtId="176" fontId="21" fillId="0" borderId="1" xfId="0" applyNumberFormat="1" applyFont="1" applyFill="1" applyBorder="1" applyAlignment="1">
      <alignment horizontal="center" vertical="center"/>
    </xf>
    <xf numFmtId="176" fontId="0" fillId="0" borderId="0" xfId="0" applyNumberFormat="1" applyFont="1" applyFill="1" applyAlignment="1">
      <alignment horizontal="left" vertical="center"/>
    </xf>
    <xf numFmtId="0" fontId="0" fillId="0" borderId="0" xfId="0" applyFill="1" applyBorder="1" applyAlignment="1">
      <alignment vertical="center"/>
    </xf>
    <xf numFmtId="0" fontId="14" fillId="0" borderId="0" xfId="0" applyFont="1" applyFill="1" applyBorder="1" applyAlignment="1">
      <alignment vertical="center"/>
    </xf>
    <xf numFmtId="0" fontId="0" fillId="0" borderId="0" xfId="0" applyAlignment="1">
      <alignment horizontal="center" vertical="center" wrapText="1"/>
    </xf>
    <xf numFmtId="0" fontId="23" fillId="0" borderId="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NumberFormat="1" applyFont="1" applyFill="1" applyBorder="1" applyAlignment="1">
      <alignment horizontal="center" vertical="center" wrapText="1"/>
    </xf>
    <xf numFmtId="0" fontId="14" fillId="0" borderId="1" xfId="0" applyFont="1" applyFill="1" applyBorder="1" applyAlignment="1">
      <alignment vertical="center" wrapText="1"/>
    </xf>
    <xf numFmtId="176"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0"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181" fontId="0" fillId="0" borderId="0" xfId="0" applyNumberFormat="1" applyFill="1" applyAlignment="1">
      <alignment vertical="center"/>
    </xf>
    <xf numFmtId="181" fontId="0" fillId="0" borderId="0" xfId="0" applyNumberFormat="1" applyFill="1" applyAlignment="1">
      <alignment horizontal="center" vertical="center"/>
    </xf>
    <xf numFmtId="181" fontId="24" fillId="0" borderId="0" xfId="0" applyNumberFormat="1" applyFont="1" applyFill="1" applyAlignment="1">
      <alignment horizontal="center" vertical="center"/>
    </xf>
    <xf numFmtId="181" fontId="25" fillId="0" borderId="0" xfId="0" applyNumberFormat="1" applyFont="1" applyFill="1" applyAlignment="1">
      <alignment horizontal="left" vertical="center" wrapText="1"/>
    </xf>
    <xf numFmtId="181" fontId="25" fillId="0" borderId="0" xfId="0" applyNumberFormat="1" applyFont="1" applyFill="1" applyBorder="1" applyAlignment="1">
      <alignment horizontal="left" vertical="center" wrapText="1"/>
    </xf>
    <xf numFmtId="181" fontId="26" fillId="0" borderId="1" xfId="0" applyNumberFormat="1" applyFont="1" applyFill="1" applyBorder="1" applyAlignment="1">
      <alignment horizontal="center" vertical="center" wrapText="1"/>
    </xf>
    <xf numFmtId="181" fontId="27" fillId="0" borderId="1" xfId="0" applyNumberFormat="1" applyFont="1" applyFill="1" applyBorder="1" applyAlignment="1">
      <alignment horizontal="center" vertical="center" wrapText="1"/>
    </xf>
    <xf numFmtId="181" fontId="27" fillId="0" borderId="1" xfId="0" applyNumberFormat="1" applyFont="1" applyFill="1" applyBorder="1" applyAlignment="1">
      <alignment horizontal="justify" vertical="top" wrapText="1"/>
    </xf>
    <xf numFmtId="176" fontId="28" fillId="0" borderId="1" xfId="0" applyNumberFormat="1" applyFont="1" applyFill="1" applyBorder="1" applyAlignment="1">
      <alignment horizontal="justify" vertical="top" wrapText="1"/>
    </xf>
    <xf numFmtId="176" fontId="28" fillId="0" borderId="1" xfId="0" applyNumberFormat="1" applyFont="1" applyFill="1" applyBorder="1" applyAlignment="1">
      <alignment horizontal="center" vertical="top" wrapText="1"/>
    </xf>
    <xf numFmtId="181" fontId="28" fillId="0" borderId="1" xfId="0" applyNumberFormat="1" applyFont="1" applyFill="1" applyBorder="1" applyAlignment="1">
      <alignment horizontal="justify" vertical="top" wrapText="1"/>
    </xf>
    <xf numFmtId="182" fontId="28" fillId="0" borderId="1" xfId="0" applyNumberFormat="1" applyFont="1" applyFill="1" applyBorder="1" applyAlignment="1">
      <alignment horizontal="justify" vertical="top" wrapText="1"/>
    </xf>
    <xf numFmtId="181" fontId="25" fillId="0" borderId="1" xfId="0" applyNumberFormat="1" applyFont="1" applyFill="1" applyBorder="1" applyAlignment="1">
      <alignment horizontal="left" vertical="top" wrapText="1"/>
    </xf>
    <xf numFmtId="181" fontId="29" fillId="0" borderId="0" xfId="0" applyNumberFormat="1" applyFont="1" applyFill="1" applyAlignment="1">
      <alignment vertical="center" wrapText="1"/>
    </xf>
    <xf numFmtId="181" fontId="30" fillId="0" borderId="0" xfId="0" applyNumberFormat="1" applyFont="1" applyFill="1" applyAlignment="1">
      <alignment horizontal="left" vertical="center"/>
    </xf>
    <xf numFmtId="181" fontId="27" fillId="0" borderId="0" xfId="0" applyNumberFormat="1" applyFont="1" applyFill="1" applyAlignment="1">
      <alignment horizontal="justify" vertical="center"/>
    </xf>
    <xf numFmtId="181" fontId="27" fillId="0" borderId="0" xfId="0" applyNumberFormat="1" applyFont="1" applyFill="1" applyAlignment="1">
      <alignment horizontal="left" vertical="center" wrapText="1"/>
    </xf>
    <xf numFmtId="181" fontId="18" fillId="0" borderId="0" xfId="0" applyNumberFormat="1" applyFont="1" applyFill="1" applyAlignment="1">
      <alignment vertical="center"/>
    </xf>
    <xf numFmtId="181" fontId="31" fillId="0" borderId="0" xfId="0" applyNumberFormat="1" applyFont="1" applyFill="1" applyBorder="1" applyAlignment="1">
      <alignment vertical="center"/>
    </xf>
    <xf numFmtId="181" fontId="31" fillId="0" borderId="0" xfId="0" applyNumberFormat="1" applyFont="1" applyFill="1" applyAlignment="1">
      <alignment vertical="center"/>
    </xf>
    <xf numFmtId="181" fontId="32" fillId="0" borderId="0" xfId="0" applyNumberFormat="1" applyFont="1" applyFill="1" applyAlignment="1">
      <alignment vertical="center"/>
    </xf>
    <xf numFmtId="181" fontId="0" fillId="0" borderId="0" xfId="0" applyNumberFormat="1" applyFill="1" applyAlignment="1">
      <alignment horizontal="center" vertical="center" wrapText="1"/>
    </xf>
    <xf numFmtId="181" fontId="0" fillId="0" borderId="0" xfId="0" applyNumberFormat="1" applyFill="1" applyAlignment="1">
      <alignment vertical="center" wrapText="1"/>
    </xf>
    <xf numFmtId="181" fontId="0" fillId="0" borderId="0" xfId="0" applyNumberFormat="1" applyFill="1" applyAlignment="1">
      <alignment horizontal="left" vertical="center" wrapText="1"/>
    </xf>
    <xf numFmtId="181" fontId="19" fillId="0" borderId="0" xfId="0" applyNumberFormat="1" applyFont="1" applyFill="1" applyAlignment="1">
      <alignment horizontal="center" vertical="center" wrapText="1"/>
    </xf>
    <xf numFmtId="181" fontId="19" fillId="0" borderId="0" xfId="0" applyNumberFormat="1" applyFont="1" applyFill="1" applyAlignment="1">
      <alignment vertical="center" wrapText="1"/>
    </xf>
    <xf numFmtId="181" fontId="19" fillId="0" borderId="1" xfId="0" applyNumberFormat="1" applyFont="1" applyFill="1" applyBorder="1" applyAlignment="1">
      <alignment horizontal="center" vertical="center" wrapText="1"/>
    </xf>
    <xf numFmtId="177" fontId="28" fillId="0" borderId="1" xfId="0" applyNumberFormat="1" applyFont="1" applyFill="1" applyBorder="1" applyAlignment="1">
      <alignment horizontal="center" vertical="center" wrapText="1"/>
    </xf>
    <xf numFmtId="181" fontId="1" fillId="0" borderId="1" xfId="22" applyNumberFormat="1" applyFont="1" applyFill="1" applyBorder="1" applyAlignment="1">
      <alignment vertical="center" wrapText="1"/>
    </xf>
    <xf numFmtId="181" fontId="1" fillId="0" borderId="1" xfId="22" applyNumberFormat="1" applyFont="1" applyFill="1" applyBorder="1" applyAlignment="1">
      <alignment horizontal="center" vertical="center" wrapText="1"/>
    </xf>
    <xf numFmtId="181" fontId="18" fillId="0" borderId="0" xfId="0" applyNumberFormat="1" applyFont="1" applyFill="1" applyAlignment="1">
      <alignment vertical="center" wrapText="1"/>
    </xf>
    <xf numFmtId="181" fontId="33" fillId="0" borderId="0" xfId="0" applyNumberFormat="1" applyFont="1" applyFill="1" applyAlignment="1">
      <alignment vertical="center" wrapText="1"/>
    </xf>
    <xf numFmtId="181" fontId="33" fillId="0" borderId="0" xfId="0" applyNumberFormat="1" applyFont="1" applyFill="1" applyBorder="1" applyAlignment="1">
      <alignment vertical="center" wrapText="1"/>
    </xf>
    <xf numFmtId="177" fontId="1" fillId="0" borderId="1" xfId="22" applyNumberFormat="1" applyFont="1" applyFill="1" applyBorder="1" applyAlignment="1">
      <alignment horizontal="center" vertical="center" wrapText="1"/>
    </xf>
    <xf numFmtId="181" fontId="0" fillId="0" borderId="1" xfId="0" applyNumberFormat="1" applyFill="1" applyBorder="1" applyAlignment="1">
      <alignment horizontal="left" vertical="top" wrapText="1"/>
    </xf>
    <xf numFmtId="0" fontId="34" fillId="0" borderId="0" xfId="54" applyFont="1" applyFill="1" applyBorder="1" applyAlignment="1" applyProtection="1">
      <alignment horizontal="center" vertical="center" wrapText="1"/>
    </xf>
    <xf numFmtId="49" fontId="18" fillId="10" borderId="1" xfId="51" applyNumberFormat="1" applyFont="1" applyFill="1" applyBorder="1" applyAlignment="1" applyProtection="1">
      <alignment horizontal="center" vertical="center"/>
    </xf>
    <xf numFmtId="176" fontId="18" fillId="10" borderId="1" xfId="51" applyFont="1" applyFill="1" applyBorder="1" applyAlignment="1" applyProtection="1">
      <alignment horizontal="left" vertical="center" wrapText="1"/>
    </xf>
    <xf numFmtId="0" fontId="18" fillId="0" borderId="1" xfId="52" applyFont="1" applyFill="1" applyBorder="1" applyAlignment="1" applyProtection="1">
      <alignment horizontal="center" vertical="center"/>
    </xf>
    <xf numFmtId="176" fontId="18" fillId="0" borderId="1" xfId="51" applyFont="1" applyFill="1" applyBorder="1" applyAlignment="1" applyProtection="1">
      <alignment horizontal="left" vertical="center" wrapText="1"/>
    </xf>
    <xf numFmtId="0" fontId="4" fillId="0" borderId="1" xfId="57" applyFont="1" applyFill="1" applyBorder="1" applyAlignment="1" applyProtection="1">
      <alignment horizontal="justify" vertical="center" wrapText="1"/>
    </xf>
    <xf numFmtId="0" fontId="18" fillId="0" borderId="1" xfId="54" applyFont="1" applyFill="1" applyBorder="1" applyAlignment="1" applyProtection="1">
      <alignment horizontal="center" vertical="center"/>
    </xf>
    <xf numFmtId="0" fontId="18" fillId="0" borderId="1" xfId="55" applyFont="1" applyFill="1" applyBorder="1" applyAlignment="1" applyProtection="1">
      <alignment vertical="center" wrapText="1"/>
    </xf>
    <xf numFmtId="0" fontId="18" fillId="0" borderId="1" xfId="55" applyFont="1" applyFill="1" applyBorder="1" applyAlignment="1" applyProtection="1">
      <alignment horizontal="left" vertical="center" wrapText="1"/>
    </xf>
    <xf numFmtId="176" fontId="18" fillId="0" borderId="1" xfId="58" applyFont="1" applyFill="1" applyBorder="1" applyAlignment="1" applyProtection="1">
      <alignment horizontal="left" vertical="center" wrapText="1"/>
    </xf>
    <xf numFmtId="0" fontId="1" fillId="0" borderId="1" xfId="0" applyFont="1" applyFill="1" applyBorder="1" applyAlignment="1">
      <alignment horizontal="center" vertical="center"/>
    </xf>
    <xf numFmtId="176" fontId="18" fillId="0" borderId="1" xfId="51" applyFont="1" applyFill="1" applyBorder="1" applyAlignment="1" applyProtection="1">
      <alignment horizontal="left" vertical="top" wrapText="1"/>
    </xf>
    <xf numFmtId="0" fontId="18" fillId="0" borderId="0" xfId="0" applyFont="1" applyFill="1" applyBorder="1" applyAlignment="1">
      <alignment horizontal="center" vertical="center"/>
    </xf>
    <xf numFmtId="0" fontId="35" fillId="0" borderId="0" xfId="0" applyFont="1" applyFill="1" applyAlignment="1">
      <alignment horizontal="center" vertical="center"/>
    </xf>
    <xf numFmtId="0" fontId="1" fillId="0" borderId="0" xfId="0" applyFont="1" applyFill="1" applyAlignment="1">
      <alignment horizontal="center" vertical="center"/>
    </xf>
    <xf numFmtId="0" fontId="36" fillId="0" borderId="0" xfId="0" applyFont="1" applyFill="1" applyAlignment="1">
      <alignment horizontal="left" vertical="center"/>
    </xf>
    <xf numFmtId="0" fontId="36" fillId="0" borderId="0" xfId="0" applyFont="1" applyFill="1" applyAlignment="1">
      <alignment horizontal="left" vertical="center" wrapText="1"/>
    </xf>
    <xf numFmtId="0" fontId="15" fillId="0" borderId="0" xfId="0" applyFont="1" applyFill="1" applyAlignment="1">
      <alignment horizontal="left" vertical="center"/>
    </xf>
    <xf numFmtId="0" fontId="37" fillId="0" borderId="0" xfId="0" applyFont="1" applyFill="1" applyAlignment="1">
      <alignment horizontal="center" vertical="center"/>
    </xf>
    <xf numFmtId="0" fontId="38" fillId="0" borderId="0" xfId="0" applyFont="1" applyFill="1" applyAlignment="1">
      <alignment horizontal="left" vertical="center"/>
    </xf>
    <xf numFmtId="176" fontId="38" fillId="0" borderId="5" xfId="0" applyNumberFormat="1" applyFont="1" applyFill="1" applyBorder="1" applyAlignment="1">
      <alignment horizontal="center" vertical="center"/>
    </xf>
    <xf numFmtId="0" fontId="38" fillId="0" borderId="5" xfId="0" applyFont="1" applyFill="1" applyBorder="1" applyAlignment="1">
      <alignment horizontal="center" vertical="center"/>
    </xf>
    <xf numFmtId="183" fontId="38" fillId="0" borderId="5" xfId="0" applyNumberFormat="1" applyFont="1" applyFill="1" applyBorder="1" applyAlignment="1">
      <alignment horizontal="center" vertical="center"/>
    </xf>
    <xf numFmtId="0" fontId="39" fillId="0" borderId="5" xfId="0" applyFont="1" applyFill="1" applyBorder="1" applyAlignment="1">
      <alignment horizontal="center" vertical="center"/>
    </xf>
    <xf numFmtId="0" fontId="38" fillId="0" borderId="0" xfId="0" applyFont="1" applyFill="1" applyAlignment="1">
      <alignment horizontal="center" vertical="center"/>
    </xf>
    <xf numFmtId="0" fontId="0" fillId="0" borderId="0" xfId="0" applyAlignment="1">
      <alignment horizontal="center" vertical="center"/>
    </xf>
    <xf numFmtId="0" fontId="0" fillId="0" borderId="1" xfId="0" applyFill="1" applyBorder="1">
      <alignment vertical="center"/>
    </xf>
    <xf numFmtId="0" fontId="0" fillId="0" borderId="2" xfId="0" applyBorder="1">
      <alignment vertical="center"/>
    </xf>
    <xf numFmtId="0" fontId="0" fillId="11" borderId="1" xfId="0" applyFill="1" applyBorder="1">
      <alignment vertical="center"/>
    </xf>
    <xf numFmtId="0" fontId="0" fillId="12" borderId="1" xfId="0" applyFill="1" applyBorder="1">
      <alignment vertical="center"/>
    </xf>
    <xf numFmtId="0" fontId="0" fillId="0" borderId="1" xfId="0" applyFont="1" applyBorder="1">
      <alignment vertical="center"/>
    </xf>
    <xf numFmtId="0" fontId="0" fillId="12" borderId="0" xfId="0" applyFill="1">
      <alignment vertical="center"/>
    </xf>
    <xf numFmtId="0" fontId="0" fillId="0" borderId="2" xfId="0" applyFill="1" applyBorder="1">
      <alignment vertical="center"/>
    </xf>
    <xf numFmtId="0" fontId="0" fillId="0" borderId="6" xfId="0" applyBorder="1">
      <alignment vertical="center"/>
    </xf>
    <xf numFmtId="0" fontId="0" fillId="12" borderId="6" xfId="0" applyFill="1" applyBorder="1">
      <alignment vertical="center"/>
    </xf>
    <xf numFmtId="0" fontId="0" fillId="0" borderId="8" xfId="0" applyBorder="1">
      <alignment vertical="center"/>
    </xf>
    <xf numFmtId="0" fontId="0" fillId="0" borderId="6" xfId="0" applyFill="1" applyBorder="1">
      <alignment vertical="center"/>
    </xf>
    <xf numFmtId="0" fontId="0" fillId="12" borderId="3" xfId="0" applyFill="1" applyBorder="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 name="常规 2_合肥万达文旅新城一期塔楼门窗测算2014.6.4（修改版）" xfId="50"/>
    <cellStyle name="表体数字 3 2 6 6" xfId="51"/>
    <cellStyle name="常规 144 4" xfId="52"/>
    <cellStyle name="常规 2 2 2 3" xfId="53"/>
    <cellStyle name="?餑_x005f_x005f_x005f_x000c_睨_x005f_x005f_x005f_x0017__x005f_x005f_x005f_x000d_帼U_x005f_x005f_x005f_x0001_0_x005f_x005f_x005f_x0005_j'_x005f_x005f_x005f_x0007__x005f_x005f_x005f_x0001__x005f_x005f_x005f_x0001_ 3" xfId="54"/>
    <cellStyle name="常规 10" xfId="55"/>
    <cellStyle name="常规 2" xfId="56"/>
    <cellStyle name="常规 11" xfId="57"/>
    <cellStyle name="表体数字 3 2 6 5 3 2" xfId="58"/>
    <cellStyle name="常规_6C汇总门窗统计表" xfId="59"/>
    <cellStyle name="常规 2_K4地块外立面门窗工程报价清单" xfId="60"/>
    <cellStyle name="常规_Sheet1" xfId="61"/>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2" Type="http://schemas.openxmlformats.org/officeDocument/2006/relationships/image" Target="../media/image72.png"/><Relationship Id="rId71" Type="http://schemas.openxmlformats.org/officeDocument/2006/relationships/image" Target="../media/image71.png"/><Relationship Id="rId70" Type="http://schemas.openxmlformats.org/officeDocument/2006/relationships/image" Target="../media/image70.png"/><Relationship Id="rId7" Type="http://schemas.openxmlformats.org/officeDocument/2006/relationships/image" Target="../media/image7.png"/><Relationship Id="rId69" Type="http://schemas.openxmlformats.org/officeDocument/2006/relationships/image" Target="../media/image69.png"/><Relationship Id="rId68" Type="http://schemas.openxmlformats.org/officeDocument/2006/relationships/image" Target="../media/image68.png"/><Relationship Id="rId67" Type="http://schemas.openxmlformats.org/officeDocument/2006/relationships/image" Target="../media/image67.png"/><Relationship Id="rId66" Type="http://schemas.openxmlformats.org/officeDocument/2006/relationships/image" Target="../media/image66.png"/><Relationship Id="rId65" Type="http://schemas.openxmlformats.org/officeDocument/2006/relationships/image" Target="../media/image65.png"/><Relationship Id="rId64" Type="http://schemas.openxmlformats.org/officeDocument/2006/relationships/image" Target="../media/image64.png"/><Relationship Id="rId63" Type="http://schemas.openxmlformats.org/officeDocument/2006/relationships/image" Target="../media/image63.png"/><Relationship Id="rId62" Type="http://schemas.openxmlformats.org/officeDocument/2006/relationships/image" Target="../media/image62.png"/><Relationship Id="rId61" Type="http://schemas.openxmlformats.org/officeDocument/2006/relationships/image" Target="../media/image61.png"/><Relationship Id="rId60" Type="http://schemas.openxmlformats.org/officeDocument/2006/relationships/image" Target="../media/image60.png"/><Relationship Id="rId6" Type="http://schemas.openxmlformats.org/officeDocument/2006/relationships/image" Target="../media/image6.png"/><Relationship Id="rId59" Type="http://schemas.openxmlformats.org/officeDocument/2006/relationships/image" Target="../media/image59.png"/><Relationship Id="rId58" Type="http://schemas.openxmlformats.org/officeDocument/2006/relationships/image" Target="../media/image58.png"/><Relationship Id="rId57" Type="http://schemas.openxmlformats.org/officeDocument/2006/relationships/image" Target="../media/image57.png"/><Relationship Id="rId56" Type="http://schemas.openxmlformats.org/officeDocument/2006/relationships/image" Target="../media/image56.png"/><Relationship Id="rId55" Type="http://schemas.openxmlformats.org/officeDocument/2006/relationships/image" Target="../media/image55.png"/><Relationship Id="rId54" Type="http://schemas.openxmlformats.org/officeDocument/2006/relationships/image" Target="../media/image54.png"/><Relationship Id="rId53" Type="http://schemas.openxmlformats.org/officeDocument/2006/relationships/image" Target="../media/image53.png"/><Relationship Id="rId52" Type="http://schemas.openxmlformats.org/officeDocument/2006/relationships/image" Target="../media/image52.png"/><Relationship Id="rId51" Type="http://schemas.openxmlformats.org/officeDocument/2006/relationships/image" Target="../media/image51.png"/><Relationship Id="rId50" Type="http://schemas.openxmlformats.org/officeDocument/2006/relationships/image" Target="../media/image50.png"/><Relationship Id="rId5" Type="http://schemas.openxmlformats.org/officeDocument/2006/relationships/image" Target="../media/image5.png"/><Relationship Id="rId49" Type="http://schemas.openxmlformats.org/officeDocument/2006/relationships/image" Target="../media/image49.png"/><Relationship Id="rId48" Type="http://schemas.openxmlformats.org/officeDocument/2006/relationships/image" Target="../media/image48.png"/><Relationship Id="rId47" Type="http://schemas.openxmlformats.org/officeDocument/2006/relationships/image" Target="../media/image47.png"/><Relationship Id="rId46" Type="http://schemas.openxmlformats.org/officeDocument/2006/relationships/image" Target="../media/image46.png"/><Relationship Id="rId45" Type="http://schemas.openxmlformats.org/officeDocument/2006/relationships/image" Target="../media/image45.png"/><Relationship Id="rId44" Type="http://schemas.openxmlformats.org/officeDocument/2006/relationships/image" Target="../media/image44.png"/><Relationship Id="rId43" Type="http://schemas.openxmlformats.org/officeDocument/2006/relationships/image" Target="../media/image43.png"/><Relationship Id="rId42" Type="http://schemas.openxmlformats.org/officeDocument/2006/relationships/image" Target="../media/image42.png"/><Relationship Id="rId41" Type="http://schemas.openxmlformats.org/officeDocument/2006/relationships/image" Target="../media/image41.png"/><Relationship Id="rId40" Type="http://schemas.openxmlformats.org/officeDocument/2006/relationships/image" Target="../media/image40.png"/><Relationship Id="rId4" Type="http://schemas.openxmlformats.org/officeDocument/2006/relationships/image" Target="../media/image4.png"/><Relationship Id="rId39" Type="http://schemas.openxmlformats.org/officeDocument/2006/relationships/image" Target="../media/image39.png"/><Relationship Id="rId38" Type="http://schemas.openxmlformats.org/officeDocument/2006/relationships/image" Target="../media/image38.png"/><Relationship Id="rId37" Type="http://schemas.openxmlformats.org/officeDocument/2006/relationships/image" Target="../media/image37.png"/><Relationship Id="rId36" Type="http://schemas.openxmlformats.org/officeDocument/2006/relationships/image" Target="../media/image36.png"/><Relationship Id="rId35" Type="http://schemas.openxmlformats.org/officeDocument/2006/relationships/image" Target="../media/image35.png"/><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441325</xdr:colOff>
      <xdr:row>1</xdr:row>
      <xdr:rowOff>66040</xdr:rowOff>
    </xdr:from>
    <xdr:to>
      <xdr:col>8</xdr:col>
      <xdr:colOff>391160</xdr:colOff>
      <xdr:row>4</xdr:row>
      <xdr:rowOff>278130</xdr:rowOff>
    </xdr:to>
    <xdr:pic>
      <xdr:nvPicPr>
        <xdr:cNvPr id="2" name="图片 1"/>
        <xdr:cNvPicPr>
          <a:picLocks noChangeAspect="1"/>
        </xdr:cNvPicPr>
      </xdr:nvPicPr>
      <xdr:blipFill>
        <a:blip r:embed="rId1"/>
        <a:stretch>
          <a:fillRect/>
        </a:stretch>
      </xdr:blipFill>
      <xdr:spPr>
        <a:xfrm>
          <a:off x="5556250" y="304165"/>
          <a:ext cx="616585" cy="755015"/>
        </a:xfrm>
        <a:prstGeom prst="rect">
          <a:avLst/>
        </a:prstGeom>
        <a:noFill/>
        <a:ln w="9525">
          <a:noFill/>
        </a:ln>
      </xdr:spPr>
    </xdr:pic>
    <xdr:clientData/>
  </xdr:twoCellAnchor>
  <xdr:twoCellAnchor editAs="oneCell">
    <xdr:from>
      <xdr:col>16</xdr:col>
      <xdr:colOff>317500</xdr:colOff>
      <xdr:row>1</xdr:row>
      <xdr:rowOff>47625</xdr:rowOff>
    </xdr:from>
    <xdr:to>
      <xdr:col>17</xdr:col>
      <xdr:colOff>190500</xdr:colOff>
      <xdr:row>4</xdr:row>
      <xdr:rowOff>217170</xdr:rowOff>
    </xdr:to>
    <xdr:pic>
      <xdr:nvPicPr>
        <xdr:cNvPr id="3" name="图片 2"/>
        <xdr:cNvPicPr>
          <a:picLocks noChangeAspect="1"/>
        </xdr:cNvPicPr>
      </xdr:nvPicPr>
      <xdr:blipFill>
        <a:blip r:embed="rId2"/>
        <a:stretch>
          <a:fillRect/>
        </a:stretch>
      </xdr:blipFill>
      <xdr:spPr>
        <a:xfrm>
          <a:off x="11490325" y="285750"/>
          <a:ext cx="539750" cy="712470"/>
        </a:xfrm>
        <a:prstGeom prst="rect">
          <a:avLst/>
        </a:prstGeom>
        <a:noFill/>
        <a:ln w="9525">
          <a:noFill/>
        </a:ln>
      </xdr:spPr>
    </xdr:pic>
    <xdr:clientData/>
  </xdr:twoCellAnchor>
  <xdr:twoCellAnchor editAs="oneCell">
    <xdr:from>
      <xdr:col>25</xdr:col>
      <xdr:colOff>361950</xdr:colOff>
      <xdr:row>1</xdr:row>
      <xdr:rowOff>20320</xdr:rowOff>
    </xdr:from>
    <xdr:to>
      <xdr:col>26</xdr:col>
      <xdr:colOff>409575</xdr:colOff>
      <xdr:row>4</xdr:row>
      <xdr:rowOff>257175</xdr:rowOff>
    </xdr:to>
    <xdr:pic>
      <xdr:nvPicPr>
        <xdr:cNvPr id="4" name="图片 3"/>
        <xdr:cNvPicPr>
          <a:picLocks noChangeAspect="1"/>
        </xdr:cNvPicPr>
      </xdr:nvPicPr>
      <xdr:blipFill>
        <a:blip r:embed="rId3"/>
        <a:stretch>
          <a:fillRect/>
        </a:stretch>
      </xdr:blipFill>
      <xdr:spPr>
        <a:xfrm>
          <a:off x="17497425" y="258445"/>
          <a:ext cx="714375" cy="779780"/>
        </a:xfrm>
        <a:prstGeom prst="rect">
          <a:avLst/>
        </a:prstGeom>
        <a:noFill/>
        <a:ln w="9525">
          <a:noFill/>
        </a:ln>
      </xdr:spPr>
    </xdr:pic>
    <xdr:clientData/>
  </xdr:twoCellAnchor>
  <xdr:twoCellAnchor editAs="oneCell">
    <xdr:from>
      <xdr:col>34</xdr:col>
      <xdr:colOff>385445</xdr:colOff>
      <xdr:row>1</xdr:row>
      <xdr:rowOff>34290</xdr:rowOff>
    </xdr:from>
    <xdr:to>
      <xdr:col>35</xdr:col>
      <xdr:colOff>476250</xdr:colOff>
      <xdr:row>4</xdr:row>
      <xdr:rowOff>227330</xdr:rowOff>
    </xdr:to>
    <xdr:pic>
      <xdr:nvPicPr>
        <xdr:cNvPr id="5" name="图片 4"/>
        <xdr:cNvPicPr>
          <a:picLocks noChangeAspect="1"/>
        </xdr:cNvPicPr>
      </xdr:nvPicPr>
      <xdr:blipFill>
        <a:blip r:embed="rId4"/>
        <a:stretch>
          <a:fillRect/>
        </a:stretch>
      </xdr:blipFill>
      <xdr:spPr>
        <a:xfrm>
          <a:off x="23569295" y="272415"/>
          <a:ext cx="757555" cy="735965"/>
        </a:xfrm>
        <a:prstGeom prst="rect">
          <a:avLst/>
        </a:prstGeom>
        <a:noFill/>
        <a:ln w="9525">
          <a:noFill/>
        </a:ln>
      </xdr:spPr>
    </xdr:pic>
    <xdr:clientData/>
  </xdr:twoCellAnchor>
  <xdr:twoCellAnchor editAs="oneCell">
    <xdr:from>
      <xdr:col>43</xdr:col>
      <xdr:colOff>286385</xdr:colOff>
      <xdr:row>1</xdr:row>
      <xdr:rowOff>32385</xdr:rowOff>
    </xdr:from>
    <xdr:to>
      <xdr:col>44</xdr:col>
      <xdr:colOff>390525</xdr:colOff>
      <xdr:row>4</xdr:row>
      <xdr:rowOff>215265</xdr:rowOff>
    </xdr:to>
    <xdr:pic>
      <xdr:nvPicPr>
        <xdr:cNvPr id="6" name="图片 5"/>
        <xdr:cNvPicPr>
          <a:picLocks noChangeAspect="1"/>
        </xdr:cNvPicPr>
      </xdr:nvPicPr>
      <xdr:blipFill>
        <a:blip r:embed="rId5"/>
        <a:stretch>
          <a:fillRect/>
        </a:stretch>
      </xdr:blipFill>
      <xdr:spPr>
        <a:xfrm>
          <a:off x="29461460" y="270510"/>
          <a:ext cx="770890" cy="725805"/>
        </a:xfrm>
        <a:prstGeom prst="rect">
          <a:avLst/>
        </a:prstGeom>
        <a:noFill/>
        <a:ln w="9525">
          <a:noFill/>
        </a:ln>
      </xdr:spPr>
    </xdr:pic>
    <xdr:clientData/>
  </xdr:twoCellAnchor>
  <xdr:twoCellAnchor editAs="oneCell">
    <xdr:from>
      <xdr:col>52</xdr:col>
      <xdr:colOff>253365</xdr:colOff>
      <xdr:row>1</xdr:row>
      <xdr:rowOff>61595</xdr:rowOff>
    </xdr:from>
    <xdr:to>
      <xdr:col>53</xdr:col>
      <xdr:colOff>342900</xdr:colOff>
      <xdr:row>4</xdr:row>
      <xdr:rowOff>273050</xdr:rowOff>
    </xdr:to>
    <xdr:pic>
      <xdr:nvPicPr>
        <xdr:cNvPr id="7" name="图片 6"/>
        <xdr:cNvPicPr>
          <a:picLocks noChangeAspect="1"/>
        </xdr:cNvPicPr>
      </xdr:nvPicPr>
      <xdr:blipFill>
        <a:blip r:embed="rId6"/>
        <a:stretch>
          <a:fillRect/>
        </a:stretch>
      </xdr:blipFill>
      <xdr:spPr>
        <a:xfrm>
          <a:off x="35781615" y="299720"/>
          <a:ext cx="756285" cy="754380"/>
        </a:xfrm>
        <a:prstGeom prst="rect">
          <a:avLst/>
        </a:prstGeom>
        <a:noFill/>
        <a:ln w="9525">
          <a:noFill/>
        </a:ln>
      </xdr:spPr>
    </xdr:pic>
    <xdr:clientData/>
  </xdr:twoCellAnchor>
  <xdr:twoCellAnchor editAs="oneCell">
    <xdr:from>
      <xdr:col>61</xdr:col>
      <xdr:colOff>403225</xdr:colOff>
      <xdr:row>1</xdr:row>
      <xdr:rowOff>72390</xdr:rowOff>
    </xdr:from>
    <xdr:to>
      <xdr:col>62</xdr:col>
      <xdr:colOff>390525</xdr:colOff>
      <xdr:row>4</xdr:row>
      <xdr:rowOff>211455</xdr:rowOff>
    </xdr:to>
    <xdr:pic>
      <xdr:nvPicPr>
        <xdr:cNvPr id="8" name="图片 7"/>
        <xdr:cNvPicPr>
          <a:picLocks noChangeAspect="1"/>
        </xdr:cNvPicPr>
      </xdr:nvPicPr>
      <xdr:blipFill>
        <a:blip r:embed="rId7"/>
        <a:stretch>
          <a:fillRect/>
        </a:stretch>
      </xdr:blipFill>
      <xdr:spPr>
        <a:xfrm>
          <a:off x="41922700" y="310515"/>
          <a:ext cx="654050" cy="681990"/>
        </a:xfrm>
        <a:prstGeom prst="rect">
          <a:avLst/>
        </a:prstGeom>
        <a:noFill/>
        <a:ln w="9525">
          <a:noFill/>
        </a:ln>
      </xdr:spPr>
    </xdr:pic>
    <xdr:clientData/>
  </xdr:twoCellAnchor>
  <xdr:twoCellAnchor editAs="oneCell">
    <xdr:from>
      <xdr:col>70</xdr:col>
      <xdr:colOff>342265</xdr:colOff>
      <xdr:row>1</xdr:row>
      <xdr:rowOff>79375</xdr:rowOff>
    </xdr:from>
    <xdr:to>
      <xdr:col>71</xdr:col>
      <xdr:colOff>409575</xdr:colOff>
      <xdr:row>4</xdr:row>
      <xdr:rowOff>273050</xdr:rowOff>
    </xdr:to>
    <xdr:pic>
      <xdr:nvPicPr>
        <xdr:cNvPr id="9" name="图片 8"/>
        <xdr:cNvPicPr>
          <a:picLocks noChangeAspect="1"/>
        </xdr:cNvPicPr>
      </xdr:nvPicPr>
      <xdr:blipFill>
        <a:blip r:embed="rId8"/>
        <a:stretch>
          <a:fillRect/>
        </a:stretch>
      </xdr:blipFill>
      <xdr:spPr>
        <a:xfrm>
          <a:off x="48453040" y="317500"/>
          <a:ext cx="734060" cy="736600"/>
        </a:xfrm>
        <a:prstGeom prst="rect">
          <a:avLst/>
        </a:prstGeom>
        <a:noFill/>
        <a:ln w="9525">
          <a:noFill/>
        </a:ln>
      </xdr:spPr>
    </xdr:pic>
    <xdr:clientData/>
  </xdr:twoCellAnchor>
  <xdr:twoCellAnchor editAs="oneCell">
    <xdr:from>
      <xdr:col>79</xdr:col>
      <xdr:colOff>323850</xdr:colOff>
      <xdr:row>1</xdr:row>
      <xdr:rowOff>34290</xdr:rowOff>
    </xdr:from>
    <xdr:to>
      <xdr:col>80</xdr:col>
      <xdr:colOff>438150</xdr:colOff>
      <xdr:row>5</xdr:row>
      <xdr:rowOff>5080</xdr:rowOff>
    </xdr:to>
    <xdr:pic>
      <xdr:nvPicPr>
        <xdr:cNvPr id="10" name="图片 9"/>
        <xdr:cNvPicPr>
          <a:picLocks noChangeAspect="1"/>
        </xdr:cNvPicPr>
      </xdr:nvPicPr>
      <xdr:blipFill>
        <a:blip r:embed="rId9"/>
        <a:stretch>
          <a:fillRect/>
        </a:stretch>
      </xdr:blipFill>
      <xdr:spPr>
        <a:xfrm>
          <a:off x="54435375" y="272415"/>
          <a:ext cx="781050" cy="799465"/>
        </a:xfrm>
        <a:prstGeom prst="rect">
          <a:avLst/>
        </a:prstGeom>
        <a:noFill/>
        <a:ln w="9525">
          <a:noFill/>
        </a:ln>
      </xdr:spPr>
    </xdr:pic>
    <xdr:clientData/>
  </xdr:twoCellAnchor>
  <xdr:twoCellAnchor editAs="oneCell">
    <xdr:from>
      <xdr:col>88</xdr:col>
      <xdr:colOff>494665</xdr:colOff>
      <xdr:row>1</xdr:row>
      <xdr:rowOff>48260</xdr:rowOff>
    </xdr:from>
    <xdr:to>
      <xdr:col>89</xdr:col>
      <xdr:colOff>431165</xdr:colOff>
      <xdr:row>4</xdr:row>
      <xdr:rowOff>193040</xdr:rowOff>
    </xdr:to>
    <xdr:pic>
      <xdr:nvPicPr>
        <xdr:cNvPr id="11" name="图片 10"/>
        <xdr:cNvPicPr>
          <a:picLocks noChangeAspect="1"/>
        </xdr:cNvPicPr>
      </xdr:nvPicPr>
      <xdr:blipFill>
        <a:blip r:embed="rId10"/>
        <a:stretch>
          <a:fillRect/>
        </a:stretch>
      </xdr:blipFill>
      <xdr:spPr>
        <a:xfrm>
          <a:off x="60616465" y="286385"/>
          <a:ext cx="603250" cy="687705"/>
        </a:xfrm>
        <a:prstGeom prst="rect">
          <a:avLst/>
        </a:prstGeom>
        <a:noFill/>
        <a:ln w="9525">
          <a:noFill/>
        </a:ln>
      </xdr:spPr>
    </xdr:pic>
    <xdr:clientData/>
  </xdr:twoCellAnchor>
  <xdr:twoCellAnchor editAs="oneCell">
    <xdr:from>
      <xdr:col>97</xdr:col>
      <xdr:colOff>503555</xdr:colOff>
      <xdr:row>1</xdr:row>
      <xdr:rowOff>27305</xdr:rowOff>
    </xdr:from>
    <xdr:to>
      <xdr:col>98</xdr:col>
      <xdr:colOff>438150</xdr:colOff>
      <xdr:row>5</xdr:row>
      <xdr:rowOff>13335</xdr:rowOff>
    </xdr:to>
    <xdr:pic>
      <xdr:nvPicPr>
        <xdr:cNvPr id="12" name="图片 11"/>
        <xdr:cNvPicPr>
          <a:picLocks noChangeAspect="1"/>
        </xdr:cNvPicPr>
      </xdr:nvPicPr>
      <xdr:blipFill>
        <a:blip r:embed="rId11"/>
        <a:stretch>
          <a:fillRect/>
        </a:stretch>
      </xdr:blipFill>
      <xdr:spPr>
        <a:xfrm>
          <a:off x="66578480" y="265430"/>
          <a:ext cx="601345" cy="814705"/>
        </a:xfrm>
        <a:prstGeom prst="rect">
          <a:avLst/>
        </a:prstGeom>
        <a:noFill/>
        <a:ln w="9525">
          <a:noFill/>
        </a:ln>
      </xdr:spPr>
    </xdr:pic>
    <xdr:clientData/>
  </xdr:twoCellAnchor>
  <xdr:twoCellAnchor editAs="oneCell">
    <xdr:from>
      <xdr:col>106</xdr:col>
      <xdr:colOff>476250</xdr:colOff>
      <xdr:row>1</xdr:row>
      <xdr:rowOff>63500</xdr:rowOff>
    </xdr:from>
    <xdr:to>
      <xdr:col>107</xdr:col>
      <xdr:colOff>352425</xdr:colOff>
      <xdr:row>4</xdr:row>
      <xdr:rowOff>213360</xdr:rowOff>
    </xdr:to>
    <xdr:pic>
      <xdr:nvPicPr>
        <xdr:cNvPr id="13" name="图片 12"/>
        <xdr:cNvPicPr>
          <a:picLocks noChangeAspect="1"/>
        </xdr:cNvPicPr>
      </xdr:nvPicPr>
      <xdr:blipFill>
        <a:blip r:embed="rId12"/>
        <a:stretch>
          <a:fillRect/>
        </a:stretch>
      </xdr:blipFill>
      <xdr:spPr>
        <a:xfrm>
          <a:off x="72551925" y="301625"/>
          <a:ext cx="542925" cy="692785"/>
        </a:xfrm>
        <a:prstGeom prst="rect">
          <a:avLst/>
        </a:prstGeom>
        <a:noFill/>
        <a:ln w="9525">
          <a:noFill/>
        </a:ln>
      </xdr:spPr>
    </xdr:pic>
    <xdr:clientData/>
  </xdr:twoCellAnchor>
  <xdr:twoCellAnchor editAs="oneCell">
    <xdr:from>
      <xdr:col>115</xdr:col>
      <xdr:colOff>342265</xdr:colOff>
      <xdr:row>1</xdr:row>
      <xdr:rowOff>80645</xdr:rowOff>
    </xdr:from>
    <xdr:to>
      <xdr:col>116</xdr:col>
      <xdr:colOff>371475</xdr:colOff>
      <xdr:row>4</xdr:row>
      <xdr:rowOff>227330</xdr:rowOff>
    </xdr:to>
    <xdr:pic>
      <xdr:nvPicPr>
        <xdr:cNvPr id="14" name="图片 13"/>
        <xdr:cNvPicPr>
          <a:picLocks noChangeAspect="1"/>
        </xdr:cNvPicPr>
      </xdr:nvPicPr>
      <xdr:blipFill>
        <a:blip r:embed="rId13"/>
        <a:stretch>
          <a:fillRect/>
        </a:stretch>
      </xdr:blipFill>
      <xdr:spPr>
        <a:xfrm>
          <a:off x="78418690" y="318770"/>
          <a:ext cx="695960" cy="689610"/>
        </a:xfrm>
        <a:prstGeom prst="rect">
          <a:avLst/>
        </a:prstGeom>
        <a:noFill/>
        <a:ln w="9525">
          <a:noFill/>
        </a:ln>
      </xdr:spPr>
    </xdr:pic>
    <xdr:clientData/>
  </xdr:twoCellAnchor>
  <xdr:twoCellAnchor editAs="oneCell">
    <xdr:from>
      <xdr:col>124</xdr:col>
      <xdr:colOff>281940</xdr:colOff>
      <xdr:row>1</xdr:row>
      <xdr:rowOff>105410</xdr:rowOff>
    </xdr:from>
    <xdr:to>
      <xdr:col>125</xdr:col>
      <xdr:colOff>381000</xdr:colOff>
      <xdr:row>4</xdr:row>
      <xdr:rowOff>212725</xdr:rowOff>
    </xdr:to>
    <xdr:pic>
      <xdr:nvPicPr>
        <xdr:cNvPr id="15" name="图片 14"/>
        <xdr:cNvPicPr>
          <a:picLocks noChangeAspect="1"/>
        </xdr:cNvPicPr>
      </xdr:nvPicPr>
      <xdr:blipFill>
        <a:blip r:embed="rId14"/>
        <a:stretch>
          <a:fillRect/>
        </a:stretch>
      </xdr:blipFill>
      <xdr:spPr>
        <a:xfrm>
          <a:off x="84359115" y="343535"/>
          <a:ext cx="765810" cy="650240"/>
        </a:xfrm>
        <a:prstGeom prst="rect">
          <a:avLst/>
        </a:prstGeom>
        <a:noFill/>
        <a:ln w="9525">
          <a:noFill/>
        </a:ln>
      </xdr:spPr>
    </xdr:pic>
    <xdr:clientData/>
  </xdr:twoCellAnchor>
  <xdr:twoCellAnchor editAs="oneCell">
    <xdr:from>
      <xdr:col>133</xdr:col>
      <xdr:colOff>285115</xdr:colOff>
      <xdr:row>1</xdr:row>
      <xdr:rowOff>38735</xdr:rowOff>
    </xdr:from>
    <xdr:to>
      <xdr:col>134</xdr:col>
      <xdr:colOff>361950</xdr:colOff>
      <xdr:row>4</xdr:row>
      <xdr:rowOff>165100</xdr:rowOff>
    </xdr:to>
    <xdr:pic>
      <xdr:nvPicPr>
        <xdr:cNvPr id="16" name="图片 15"/>
        <xdr:cNvPicPr>
          <a:picLocks noChangeAspect="1"/>
        </xdr:cNvPicPr>
      </xdr:nvPicPr>
      <xdr:blipFill>
        <a:blip r:embed="rId15"/>
        <a:stretch>
          <a:fillRect/>
        </a:stretch>
      </xdr:blipFill>
      <xdr:spPr>
        <a:xfrm>
          <a:off x="90420190" y="276860"/>
          <a:ext cx="743585" cy="669290"/>
        </a:xfrm>
        <a:prstGeom prst="rect">
          <a:avLst/>
        </a:prstGeom>
        <a:noFill/>
        <a:ln w="9525">
          <a:noFill/>
        </a:ln>
      </xdr:spPr>
    </xdr:pic>
    <xdr:clientData/>
  </xdr:twoCellAnchor>
  <xdr:twoCellAnchor editAs="oneCell">
    <xdr:from>
      <xdr:col>142</xdr:col>
      <xdr:colOff>313690</xdr:colOff>
      <xdr:row>1</xdr:row>
      <xdr:rowOff>45085</xdr:rowOff>
    </xdr:from>
    <xdr:to>
      <xdr:col>143</xdr:col>
      <xdr:colOff>266700</xdr:colOff>
      <xdr:row>4</xdr:row>
      <xdr:rowOff>267335</xdr:rowOff>
    </xdr:to>
    <xdr:pic>
      <xdr:nvPicPr>
        <xdr:cNvPr id="17" name="图片 16"/>
        <xdr:cNvPicPr>
          <a:picLocks noChangeAspect="1"/>
        </xdr:cNvPicPr>
      </xdr:nvPicPr>
      <xdr:blipFill>
        <a:blip r:embed="rId16"/>
        <a:stretch>
          <a:fillRect/>
        </a:stretch>
      </xdr:blipFill>
      <xdr:spPr>
        <a:xfrm>
          <a:off x="96497140" y="283210"/>
          <a:ext cx="619760" cy="765175"/>
        </a:xfrm>
        <a:prstGeom prst="rect">
          <a:avLst/>
        </a:prstGeom>
        <a:noFill/>
        <a:ln w="9525">
          <a:noFill/>
        </a:ln>
      </xdr:spPr>
    </xdr:pic>
    <xdr:clientData/>
  </xdr:twoCellAnchor>
  <xdr:twoCellAnchor editAs="oneCell">
    <xdr:from>
      <xdr:col>151</xdr:col>
      <xdr:colOff>342265</xdr:colOff>
      <xdr:row>1</xdr:row>
      <xdr:rowOff>9525</xdr:rowOff>
    </xdr:from>
    <xdr:to>
      <xdr:col>152</xdr:col>
      <xdr:colOff>342900</xdr:colOff>
      <xdr:row>4</xdr:row>
      <xdr:rowOff>252095</xdr:rowOff>
    </xdr:to>
    <xdr:pic>
      <xdr:nvPicPr>
        <xdr:cNvPr id="18" name="图片 17"/>
        <xdr:cNvPicPr>
          <a:picLocks noChangeAspect="1"/>
        </xdr:cNvPicPr>
      </xdr:nvPicPr>
      <xdr:blipFill>
        <a:blip r:embed="rId17"/>
        <a:stretch>
          <a:fillRect/>
        </a:stretch>
      </xdr:blipFill>
      <xdr:spPr>
        <a:xfrm>
          <a:off x="102650290" y="247650"/>
          <a:ext cx="667385" cy="785495"/>
        </a:xfrm>
        <a:prstGeom prst="rect">
          <a:avLst/>
        </a:prstGeom>
        <a:noFill/>
        <a:ln w="9525">
          <a:noFill/>
        </a:ln>
      </xdr:spPr>
    </xdr:pic>
    <xdr:clientData/>
  </xdr:twoCellAnchor>
  <xdr:twoCellAnchor editAs="oneCell">
    <xdr:from>
      <xdr:col>160</xdr:col>
      <xdr:colOff>315595</xdr:colOff>
      <xdr:row>1</xdr:row>
      <xdr:rowOff>59055</xdr:rowOff>
    </xdr:from>
    <xdr:to>
      <xdr:col>161</xdr:col>
      <xdr:colOff>304800</xdr:colOff>
      <xdr:row>4</xdr:row>
      <xdr:rowOff>257175</xdr:rowOff>
    </xdr:to>
    <xdr:pic>
      <xdr:nvPicPr>
        <xdr:cNvPr id="19" name="图片 18"/>
        <xdr:cNvPicPr>
          <a:picLocks noChangeAspect="1"/>
        </xdr:cNvPicPr>
      </xdr:nvPicPr>
      <xdr:blipFill>
        <a:blip r:embed="rId18"/>
        <a:stretch>
          <a:fillRect/>
        </a:stretch>
      </xdr:blipFill>
      <xdr:spPr>
        <a:xfrm>
          <a:off x="108643420" y="297180"/>
          <a:ext cx="655955" cy="741045"/>
        </a:xfrm>
        <a:prstGeom prst="rect">
          <a:avLst/>
        </a:prstGeom>
        <a:noFill/>
        <a:ln w="9525">
          <a:noFill/>
        </a:ln>
      </xdr:spPr>
    </xdr:pic>
    <xdr:clientData/>
  </xdr:twoCellAnchor>
  <xdr:twoCellAnchor editAs="oneCell">
    <xdr:from>
      <xdr:col>169</xdr:col>
      <xdr:colOff>291465</xdr:colOff>
      <xdr:row>1</xdr:row>
      <xdr:rowOff>85725</xdr:rowOff>
    </xdr:from>
    <xdr:to>
      <xdr:col>170</xdr:col>
      <xdr:colOff>314325</xdr:colOff>
      <xdr:row>4</xdr:row>
      <xdr:rowOff>190500</xdr:rowOff>
    </xdr:to>
    <xdr:pic>
      <xdr:nvPicPr>
        <xdr:cNvPr id="20" name="图片 19"/>
        <xdr:cNvPicPr>
          <a:picLocks noChangeAspect="1"/>
        </xdr:cNvPicPr>
      </xdr:nvPicPr>
      <xdr:blipFill>
        <a:blip r:embed="rId19"/>
        <a:stretch>
          <a:fillRect/>
        </a:stretch>
      </xdr:blipFill>
      <xdr:spPr>
        <a:xfrm>
          <a:off x="114629565" y="323850"/>
          <a:ext cx="689610" cy="647700"/>
        </a:xfrm>
        <a:prstGeom prst="rect">
          <a:avLst/>
        </a:prstGeom>
        <a:noFill/>
        <a:ln w="9525">
          <a:noFill/>
        </a:ln>
      </xdr:spPr>
    </xdr:pic>
    <xdr:clientData/>
  </xdr:twoCellAnchor>
  <xdr:twoCellAnchor editAs="oneCell">
    <xdr:from>
      <xdr:col>178</xdr:col>
      <xdr:colOff>325120</xdr:colOff>
      <xdr:row>1</xdr:row>
      <xdr:rowOff>19050</xdr:rowOff>
    </xdr:from>
    <xdr:to>
      <xdr:col>179</xdr:col>
      <xdr:colOff>238125</xdr:colOff>
      <xdr:row>4</xdr:row>
      <xdr:rowOff>228600</xdr:rowOff>
    </xdr:to>
    <xdr:pic>
      <xdr:nvPicPr>
        <xdr:cNvPr id="21" name="图片 20"/>
        <xdr:cNvPicPr>
          <a:picLocks noChangeAspect="1"/>
        </xdr:cNvPicPr>
      </xdr:nvPicPr>
      <xdr:blipFill>
        <a:blip r:embed="rId20"/>
        <a:stretch>
          <a:fillRect/>
        </a:stretch>
      </xdr:blipFill>
      <xdr:spPr>
        <a:xfrm>
          <a:off x="120702070" y="257175"/>
          <a:ext cx="579755" cy="752475"/>
        </a:xfrm>
        <a:prstGeom prst="rect">
          <a:avLst/>
        </a:prstGeom>
        <a:noFill/>
        <a:ln w="9525">
          <a:noFill/>
        </a:ln>
      </xdr:spPr>
    </xdr:pic>
    <xdr:clientData/>
  </xdr:twoCellAnchor>
  <xdr:twoCellAnchor editAs="oneCell">
    <xdr:from>
      <xdr:col>187</xdr:col>
      <xdr:colOff>361950</xdr:colOff>
      <xdr:row>1</xdr:row>
      <xdr:rowOff>18415</xdr:rowOff>
    </xdr:from>
    <xdr:to>
      <xdr:col>188</xdr:col>
      <xdr:colOff>304800</xdr:colOff>
      <xdr:row>4</xdr:row>
      <xdr:rowOff>276225</xdr:rowOff>
    </xdr:to>
    <xdr:pic>
      <xdr:nvPicPr>
        <xdr:cNvPr id="22" name="图片 21"/>
        <xdr:cNvPicPr>
          <a:picLocks noChangeAspect="1"/>
        </xdr:cNvPicPr>
      </xdr:nvPicPr>
      <xdr:blipFill>
        <a:blip r:embed="rId21"/>
        <a:stretch>
          <a:fillRect/>
        </a:stretch>
      </xdr:blipFill>
      <xdr:spPr>
        <a:xfrm>
          <a:off x="126796800" y="256540"/>
          <a:ext cx="609600" cy="800735"/>
        </a:xfrm>
        <a:prstGeom prst="rect">
          <a:avLst/>
        </a:prstGeom>
        <a:noFill/>
        <a:ln w="9525">
          <a:noFill/>
        </a:ln>
      </xdr:spPr>
    </xdr:pic>
    <xdr:clientData/>
  </xdr:twoCellAnchor>
  <xdr:twoCellAnchor editAs="oneCell">
    <xdr:from>
      <xdr:col>196</xdr:col>
      <xdr:colOff>389890</xdr:colOff>
      <xdr:row>1</xdr:row>
      <xdr:rowOff>55880</xdr:rowOff>
    </xdr:from>
    <xdr:to>
      <xdr:col>197</xdr:col>
      <xdr:colOff>209550</xdr:colOff>
      <xdr:row>4</xdr:row>
      <xdr:rowOff>247650</xdr:rowOff>
    </xdr:to>
    <xdr:pic>
      <xdr:nvPicPr>
        <xdr:cNvPr id="23" name="图片 22"/>
        <xdr:cNvPicPr>
          <a:picLocks noChangeAspect="1"/>
        </xdr:cNvPicPr>
      </xdr:nvPicPr>
      <xdr:blipFill>
        <a:blip r:embed="rId22"/>
        <a:stretch>
          <a:fillRect/>
        </a:stretch>
      </xdr:blipFill>
      <xdr:spPr>
        <a:xfrm>
          <a:off x="132806440" y="294005"/>
          <a:ext cx="486410" cy="734695"/>
        </a:xfrm>
        <a:prstGeom prst="rect">
          <a:avLst/>
        </a:prstGeom>
        <a:noFill/>
        <a:ln w="9525">
          <a:noFill/>
        </a:ln>
      </xdr:spPr>
    </xdr:pic>
    <xdr:clientData/>
  </xdr:twoCellAnchor>
  <xdr:twoCellAnchor editAs="oneCell">
    <xdr:from>
      <xdr:col>205</xdr:col>
      <xdr:colOff>390525</xdr:colOff>
      <xdr:row>1</xdr:row>
      <xdr:rowOff>57150</xdr:rowOff>
    </xdr:from>
    <xdr:to>
      <xdr:col>206</xdr:col>
      <xdr:colOff>305435</xdr:colOff>
      <xdr:row>4</xdr:row>
      <xdr:rowOff>247650</xdr:rowOff>
    </xdr:to>
    <xdr:pic>
      <xdr:nvPicPr>
        <xdr:cNvPr id="24" name="图片 23"/>
        <xdr:cNvPicPr>
          <a:picLocks noChangeAspect="1"/>
        </xdr:cNvPicPr>
      </xdr:nvPicPr>
      <xdr:blipFill>
        <a:blip r:embed="rId23"/>
        <a:stretch>
          <a:fillRect/>
        </a:stretch>
      </xdr:blipFill>
      <xdr:spPr>
        <a:xfrm>
          <a:off x="138845925" y="295275"/>
          <a:ext cx="581660" cy="733425"/>
        </a:xfrm>
        <a:prstGeom prst="rect">
          <a:avLst/>
        </a:prstGeom>
        <a:noFill/>
        <a:ln w="9525">
          <a:noFill/>
        </a:ln>
      </xdr:spPr>
    </xdr:pic>
    <xdr:clientData/>
  </xdr:twoCellAnchor>
  <xdr:twoCellAnchor editAs="oneCell">
    <xdr:from>
      <xdr:col>214</xdr:col>
      <xdr:colOff>284480</xdr:colOff>
      <xdr:row>1</xdr:row>
      <xdr:rowOff>34290</xdr:rowOff>
    </xdr:from>
    <xdr:to>
      <xdr:col>215</xdr:col>
      <xdr:colOff>370840</xdr:colOff>
      <xdr:row>4</xdr:row>
      <xdr:rowOff>237490</xdr:rowOff>
    </xdr:to>
    <xdr:pic>
      <xdr:nvPicPr>
        <xdr:cNvPr id="25" name="图片 24"/>
        <xdr:cNvPicPr>
          <a:picLocks noChangeAspect="1"/>
        </xdr:cNvPicPr>
      </xdr:nvPicPr>
      <xdr:blipFill>
        <a:blip r:embed="rId24"/>
        <a:stretch>
          <a:fillRect/>
        </a:stretch>
      </xdr:blipFill>
      <xdr:spPr>
        <a:xfrm>
          <a:off x="144788255" y="272415"/>
          <a:ext cx="753110" cy="746125"/>
        </a:xfrm>
        <a:prstGeom prst="rect">
          <a:avLst/>
        </a:prstGeom>
        <a:noFill/>
        <a:ln w="9525">
          <a:noFill/>
        </a:ln>
      </xdr:spPr>
    </xdr:pic>
    <xdr:clientData/>
  </xdr:twoCellAnchor>
  <xdr:twoCellAnchor editAs="oneCell">
    <xdr:from>
      <xdr:col>223</xdr:col>
      <xdr:colOff>323215</xdr:colOff>
      <xdr:row>1</xdr:row>
      <xdr:rowOff>76200</xdr:rowOff>
    </xdr:from>
    <xdr:to>
      <xdr:col>224</xdr:col>
      <xdr:colOff>266700</xdr:colOff>
      <xdr:row>4</xdr:row>
      <xdr:rowOff>255905</xdr:rowOff>
    </xdr:to>
    <xdr:pic>
      <xdr:nvPicPr>
        <xdr:cNvPr id="26" name="图片 25"/>
        <xdr:cNvPicPr>
          <a:picLocks noChangeAspect="1"/>
        </xdr:cNvPicPr>
      </xdr:nvPicPr>
      <xdr:blipFill>
        <a:blip r:embed="rId25"/>
        <a:stretch>
          <a:fillRect/>
        </a:stretch>
      </xdr:blipFill>
      <xdr:spPr>
        <a:xfrm>
          <a:off x="150894415" y="314325"/>
          <a:ext cx="610235" cy="722630"/>
        </a:xfrm>
        <a:prstGeom prst="rect">
          <a:avLst/>
        </a:prstGeom>
        <a:noFill/>
        <a:ln w="9525">
          <a:noFill/>
        </a:ln>
      </xdr:spPr>
    </xdr:pic>
    <xdr:clientData/>
  </xdr:twoCellAnchor>
  <xdr:twoCellAnchor editAs="oneCell">
    <xdr:from>
      <xdr:col>232</xdr:col>
      <xdr:colOff>370205</xdr:colOff>
      <xdr:row>1</xdr:row>
      <xdr:rowOff>74295</xdr:rowOff>
    </xdr:from>
    <xdr:to>
      <xdr:col>233</xdr:col>
      <xdr:colOff>347345</xdr:colOff>
      <xdr:row>4</xdr:row>
      <xdr:rowOff>247650</xdr:rowOff>
    </xdr:to>
    <xdr:pic>
      <xdr:nvPicPr>
        <xdr:cNvPr id="27" name="图片 26"/>
        <xdr:cNvPicPr>
          <a:picLocks noChangeAspect="1"/>
        </xdr:cNvPicPr>
      </xdr:nvPicPr>
      <xdr:blipFill>
        <a:blip r:embed="rId26"/>
        <a:stretch>
          <a:fillRect/>
        </a:stretch>
      </xdr:blipFill>
      <xdr:spPr>
        <a:xfrm>
          <a:off x="156951680" y="312420"/>
          <a:ext cx="643890" cy="716280"/>
        </a:xfrm>
        <a:prstGeom prst="rect">
          <a:avLst/>
        </a:prstGeom>
        <a:noFill/>
        <a:ln w="9525">
          <a:noFill/>
        </a:ln>
      </xdr:spPr>
    </xdr:pic>
    <xdr:clientData/>
  </xdr:twoCellAnchor>
  <xdr:twoCellAnchor editAs="oneCell">
    <xdr:from>
      <xdr:col>241</xdr:col>
      <xdr:colOff>227330</xdr:colOff>
      <xdr:row>1</xdr:row>
      <xdr:rowOff>60325</xdr:rowOff>
    </xdr:from>
    <xdr:to>
      <xdr:col>242</xdr:col>
      <xdr:colOff>418465</xdr:colOff>
      <xdr:row>4</xdr:row>
      <xdr:rowOff>224155</xdr:rowOff>
    </xdr:to>
    <xdr:pic>
      <xdr:nvPicPr>
        <xdr:cNvPr id="28" name="图片 27"/>
        <xdr:cNvPicPr>
          <a:picLocks noChangeAspect="1"/>
        </xdr:cNvPicPr>
      </xdr:nvPicPr>
      <xdr:blipFill>
        <a:blip r:embed="rId27"/>
        <a:stretch>
          <a:fillRect/>
        </a:stretch>
      </xdr:blipFill>
      <xdr:spPr>
        <a:xfrm>
          <a:off x="162838130" y="298450"/>
          <a:ext cx="857885" cy="706755"/>
        </a:xfrm>
        <a:prstGeom prst="rect">
          <a:avLst/>
        </a:prstGeom>
        <a:noFill/>
        <a:ln w="9525">
          <a:noFill/>
        </a:ln>
      </xdr:spPr>
    </xdr:pic>
    <xdr:clientData/>
  </xdr:twoCellAnchor>
  <xdr:twoCellAnchor editAs="oneCell">
    <xdr:from>
      <xdr:col>250</xdr:col>
      <xdr:colOff>256540</xdr:colOff>
      <xdr:row>1</xdr:row>
      <xdr:rowOff>25400</xdr:rowOff>
    </xdr:from>
    <xdr:to>
      <xdr:col>251</xdr:col>
      <xdr:colOff>284480</xdr:colOff>
      <xdr:row>4</xdr:row>
      <xdr:rowOff>257810</xdr:rowOff>
    </xdr:to>
    <xdr:pic>
      <xdr:nvPicPr>
        <xdr:cNvPr id="29" name="图片 28"/>
        <xdr:cNvPicPr>
          <a:picLocks noChangeAspect="1"/>
        </xdr:cNvPicPr>
      </xdr:nvPicPr>
      <xdr:blipFill>
        <a:blip r:embed="rId28"/>
        <a:stretch>
          <a:fillRect/>
        </a:stretch>
      </xdr:blipFill>
      <xdr:spPr>
        <a:xfrm>
          <a:off x="168906190" y="263525"/>
          <a:ext cx="694690" cy="775335"/>
        </a:xfrm>
        <a:prstGeom prst="rect">
          <a:avLst/>
        </a:prstGeom>
        <a:noFill/>
        <a:ln w="9525">
          <a:noFill/>
        </a:ln>
      </xdr:spPr>
    </xdr:pic>
    <xdr:clientData/>
  </xdr:twoCellAnchor>
  <xdr:twoCellAnchor editAs="oneCell">
    <xdr:from>
      <xdr:col>259</xdr:col>
      <xdr:colOff>301625</xdr:colOff>
      <xdr:row>1</xdr:row>
      <xdr:rowOff>50165</xdr:rowOff>
    </xdr:from>
    <xdr:to>
      <xdr:col>260</xdr:col>
      <xdr:colOff>266065</xdr:colOff>
      <xdr:row>4</xdr:row>
      <xdr:rowOff>264160</xdr:rowOff>
    </xdr:to>
    <xdr:pic>
      <xdr:nvPicPr>
        <xdr:cNvPr id="30" name="图片 29"/>
        <xdr:cNvPicPr>
          <a:picLocks noChangeAspect="1"/>
        </xdr:cNvPicPr>
      </xdr:nvPicPr>
      <xdr:blipFill>
        <a:blip r:embed="rId29"/>
        <a:stretch>
          <a:fillRect/>
        </a:stretch>
      </xdr:blipFill>
      <xdr:spPr>
        <a:xfrm>
          <a:off x="174980600" y="288290"/>
          <a:ext cx="631190" cy="756920"/>
        </a:xfrm>
        <a:prstGeom prst="rect">
          <a:avLst/>
        </a:prstGeom>
        <a:noFill/>
        <a:ln w="9525">
          <a:noFill/>
        </a:ln>
      </xdr:spPr>
    </xdr:pic>
    <xdr:clientData/>
  </xdr:twoCellAnchor>
  <xdr:twoCellAnchor editAs="oneCell">
    <xdr:from>
      <xdr:col>268</xdr:col>
      <xdr:colOff>287655</xdr:colOff>
      <xdr:row>1</xdr:row>
      <xdr:rowOff>34290</xdr:rowOff>
    </xdr:from>
    <xdr:to>
      <xdr:col>269</xdr:col>
      <xdr:colOff>245110</xdr:colOff>
      <xdr:row>4</xdr:row>
      <xdr:rowOff>243840</xdr:rowOff>
    </xdr:to>
    <xdr:pic>
      <xdr:nvPicPr>
        <xdr:cNvPr id="31" name="图片 30"/>
        <xdr:cNvPicPr>
          <a:picLocks noChangeAspect="1"/>
        </xdr:cNvPicPr>
      </xdr:nvPicPr>
      <xdr:blipFill>
        <a:blip r:embed="rId30"/>
        <a:stretch>
          <a:fillRect/>
        </a:stretch>
      </xdr:blipFill>
      <xdr:spPr>
        <a:xfrm>
          <a:off x="181005480" y="272415"/>
          <a:ext cx="624205" cy="752475"/>
        </a:xfrm>
        <a:prstGeom prst="rect">
          <a:avLst/>
        </a:prstGeom>
        <a:noFill/>
        <a:ln w="9525">
          <a:noFill/>
        </a:ln>
      </xdr:spPr>
    </xdr:pic>
    <xdr:clientData/>
  </xdr:twoCellAnchor>
  <xdr:twoCellAnchor editAs="oneCell">
    <xdr:from>
      <xdr:col>277</xdr:col>
      <xdr:colOff>371475</xdr:colOff>
      <xdr:row>1</xdr:row>
      <xdr:rowOff>22860</xdr:rowOff>
    </xdr:from>
    <xdr:to>
      <xdr:col>278</xdr:col>
      <xdr:colOff>304800</xdr:colOff>
      <xdr:row>4</xdr:row>
      <xdr:rowOff>208915</xdr:rowOff>
    </xdr:to>
    <xdr:pic>
      <xdr:nvPicPr>
        <xdr:cNvPr id="32" name="图片 31"/>
        <xdr:cNvPicPr>
          <a:picLocks noChangeAspect="1"/>
        </xdr:cNvPicPr>
      </xdr:nvPicPr>
      <xdr:blipFill>
        <a:blip r:embed="rId31"/>
        <a:stretch>
          <a:fillRect/>
        </a:stretch>
      </xdr:blipFill>
      <xdr:spPr>
        <a:xfrm>
          <a:off x="187137675" y="260985"/>
          <a:ext cx="600075" cy="728980"/>
        </a:xfrm>
        <a:prstGeom prst="rect">
          <a:avLst/>
        </a:prstGeom>
        <a:noFill/>
        <a:ln w="9525">
          <a:noFill/>
        </a:ln>
      </xdr:spPr>
    </xdr:pic>
    <xdr:clientData/>
  </xdr:twoCellAnchor>
  <xdr:twoCellAnchor editAs="oneCell">
    <xdr:from>
      <xdr:col>286</xdr:col>
      <xdr:colOff>313690</xdr:colOff>
      <xdr:row>1</xdr:row>
      <xdr:rowOff>36830</xdr:rowOff>
    </xdr:from>
    <xdr:to>
      <xdr:col>287</xdr:col>
      <xdr:colOff>252730</xdr:colOff>
      <xdr:row>4</xdr:row>
      <xdr:rowOff>219075</xdr:rowOff>
    </xdr:to>
    <xdr:pic>
      <xdr:nvPicPr>
        <xdr:cNvPr id="33" name="图片 32"/>
        <xdr:cNvPicPr>
          <a:picLocks noChangeAspect="1"/>
        </xdr:cNvPicPr>
      </xdr:nvPicPr>
      <xdr:blipFill>
        <a:blip r:embed="rId32"/>
        <a:stretch>
          <a:fillRect/>
        </a:stretch>
      </xdr:blipFill>
      <xdr:spPr>
        <a:xfrm>
          <a:off x="193128265" y="274955"/>
          <a:ext cx="605790" cy="725170"/>
        </a:xfrm>
        <a:prstGeom prst="rect">
          <a:avLst/>
        </a:prstGeom>
        <a:noFill/>
        <a:ln w="9525">
          <a:noFill/>
        </a:ln>
      </xdr:spPr>
    </xdr:pic>
    <xdr:clientData/>
  </xdr:twoCellAnchor>
  <xdr:twoCellAnchor editAs="oneCell">
    <xdr:from>
      <xdr:col>295</xdr:col>
      <xdr:colOff>240030</xdr:colOff>
      <xdr:row>1</xdr:row>
      <xdr:rowOff>69215</xdr:rowOff>
    </xdr:from>
    <xdr:to>
      <xdr:col>296</xdr:col>
      <xdr:colOff>323850</xdr:colOff>
      <xdr:row>4</xdr:row>
      <xdr:rowOff>200025</xdr:rowOff>
    </xdr:to>
    <xdr:pic>
      <xdr:nvPicPr>
        <xdr:cNvPr id="34" name="图片 33"/>
        <xdr:cNvPicPr>
          <a:picLocks noChangeAspect="1"/>
        </xdr:cNvPicPr>
      </xdr:nvPicPr>
      <xdr:blipFill>
        <a:blip r:embed="rId33"/>
        <a:stretch>
          <a:fillRect/>
        </a:stretch>
      </xdr:blipFill>
      <xdr:spPr>
        <a:xfrm>
          <a:off x="199093455" y="307340"/>
          <a:ext cx="750570" cy="673735"/>
        </a:xfrm>
        <a:prstGeom prst="rect">
          <a:avLst/>
        </a:prstGeom>
        <a:noFill/>
        <a:ln w="9525">
          <a:noFill/>
        </a:ln>
      </xdr:spPr>
    </xdr:pic>
    <xdr:clientData/>
  </xdr:twoCellAnchor>
  <xdr:twoCellAnchor editAs="oneCell">
    <xdr:from>
      <xdr:col>304</xdr:col>
      <xdr:colOff>254635</xdr:colOff>
      <xdr:row>1</xdr:row>
      <xdr:rowOff>31115</xdr:rowOff>
    </xdr:from>
    <xdr:to>
      <xdr:col>305</xdr:col>
      <xdr:colOff>219075</xdr:colOff>
      <xdr:row>4</xdr:row>
      <xdr:rowOff>247650</xdr:rowOff>
    </xdr:to>
    <xdr:pic>
      <xdr:nvPicPr>
        <xdr:cNvPr id="35" name="图片 34"/>
        <xdr:cNvPicPr>
          <a:picLocks noChangeAspect="1"/>
        </xdr:cNvPicPr>
      </xdr:nvPicPr>
      <xdr:blipFill>
        <a:blip r:embed="rId34"/>
        <a:stretch>
          <a:fillRect/>
        </a:stretch>
      </xdr:blipFill>
      <xdr:spPr>
        <a:xfrm>
          <a:off x="205137385" y="269240"/>
          <a:ext cx="631190" cy="759460"/>
        </a:xfrm>
        <a:prstGeom prst="rect">
          <a:avLst/>
        </a:prstGeom>
        <a:noFill/>
        <a:ln w="9525">
          <a:noFill/>
        </a:ln>
      </xdr:spPr>
    </xdr:pic>
    <xdr:clientData/>
  </xdr:twoCellAnchor>
  <xdr:twoCellAnchor editAs="oneCell">
    <xdr:from>
      <xdr:col>313</xdr:col>
      <xdr:colOff>303530</xdr:colOff>
      <xdr:row>1</xdr:row>
      <xdr:rowOff>18415</xdr:rowOff>
    </xdr:from>
    <xdr:to>
      <xdr:col>314</xdr:col>
      <xdr:colOff>266700</xdr:colOff>
      <xdr:row>4</xdr:row>
      <xdr:rowOff>265430</xdr:rowOff>
    </xdr:to>
    <xdr:pic>
      <xdr:nvPicPr>
        <xdr:cNvPr id="36" name="图片 35"/>
        <xdr:cNvPicPr>
          <a:picLocks noChangeAspect="1"/>
        </xdr:cNvPicPr>
      </xdr:nvPicPr>
      <xdr:blipFill>
        <a:blip r:embed="rId35"/>
        <a:stretch>
          <a:fillRect/>
        </a:stretch>
      </xdr:blipFill>
      <xdr:spPr>
        <a:xfrm>
          <a:off x="211253705" y="256540"/>
          <a:ext cx="629920" cy="789940"/>
        </a:xfrm>
        <a:prstGeom prst="rect">
          <a:avLst/>
        </a:prstGeom>
        <a:noFill/>
        <a:ln w="9525">
          <a:noFill/>
        </a:ln>
      </xdr:spPr>
    </xdr:pic>
    <xdr:clientData/>
  </xdr:twoCellAnchor>
  <xdr:twoCellAnchor editAs="oneCell">
    <xdr:from>
      <xdr:col>322</xdr:col>
      <xdr:colOff>244475</xdr:colOff>
      <xdr:row>1</xdr:row>
      <xdr:rowOff>25400</xdr:rowOff>
    </xdr:from>
    <xdr:to>
      <xdr:col>323</xdr:col>
      <xdr:colOff>304800</xdr:colOff>
      <xdr:row>4</xdr:row>
      <xdr:rowOff>238125</xdr:rowOff>
    </xdr:to>
    <xdr:pic>
      <xdr:nvPicPr>
        <xdr:cNvPr id="37" name="图片 36"/>
        <xdr:cNvPicPr>
          <a:picLocks noChangeAspect="1"/>
        </xdr:cNvPicPr>
      </xdr:nvPicPr>
      <xdr:blipFill>
        <a:blip r:embed="rId36"/>
        <a:stretch>
          <a:fillRect/>
        </a:stretch>
      </xdr:blipFill>
      <xdr:spPr>
        <a:xfrm>
          <a:off x="217204925" y="263525"/>
          <a:ext cx="727075" cy="755650"/>
        </a:xfrm>
        <a:prstGeom prst="rect">
          <a:avLst/>
        </a:prstGeom>
        <a:noFill/>
        <a:ln w="9525">
          <a:noFill/>
        </a:ln>
      </xdr:spPr>
    </xdr:pic>
    <xdr:clientData/>
  </xdr:twoCellAnchor>
  <xdr:twoCellAnchor editAs="oneCell">
    <xdr:from>
      <xdr:col>331</xdr:col>
      <xdr:colOff>294640</xdr:colOff>
      <xdr:row>1</xdr:row>
      <xdr:rowOff>50800</xdr:rowOff>
    </xdr:from>
    <xdr:to>
      <xdr:col>332</xdr:col>
      <xdr:colOff>352425</xdr:colOff>
      <xdr:row>4</xdr:row>
      <xdr:rowOff>239395</xdr:rowOff>
    </xdr:to>
    <xdr:pic>
      <xdr:nvPicPr>
        <xdr:cNvPr id="38" name="图片 37"/>
        <xdr:cNvPicPr>
          <a:picLocks noChangeAspect="1"/>
        </xdr:cNvPicPr>
      </xdr:nvPicPr>
      <xdr:blipFill>
        <a:blip r:embed="rId37"/>
        <a:stretch>
          <a:fillRect/>
        </a:stretch>
      </xdr:blipFill>
      <xdr:spPr>
        <a:xfrm>
          <a:off x="223255840" y="288925"/>
          <a:ext cx="724535" cy="731520"/>
        </a:xfrm>
        <a:prstGeom prst="rect">
          <a:avLst/>
        </a:prstGeom>
        <a:noFill/>
        <a:ln w="9525">
          <a:noFill/>
        </a:ln>
      </xdr:spPr>
    </xdr:pic>
    <xdr:clientData/>
  </xdr:twoCellAnchor>
  <xdr:twoCellAnchor editAs="oneCell">
    <xdr:from>
      <xdr:col>340</xdr:col>
      <xdr:colOff>314325</xdr:colOff>
      <xdr:row>1</xdr:row>
      <xdr:rowOff>25400</xdr:rowOff>
    </xdr:from>
    <xdr:to>
      <xdr:col>341</xdr:col>
      <xdr:colOff>285750</xdr:colOff>
      <xdr:row>4</xdr:row>
      <xdr:rowOff>266700</xdr:rowOff>
    </xdr:to>
    <xdr:pic>
      <xdr:nvPicPr>
        <xdr:cNvPr id="39" name="图片 38"/>
        <xdr:cNvPicPr>
          <a:picLocks noChangeAspect="1"/>
        </xdr:cNvPicPr>
      </xdr:nvPicPr>
      <xdr:blipFill>
        <a:blip r:embed="rId38"/>
        <a:stretch>
          <a:fillRect/>
        </a:stretch>
      </xdr:blipFill>
      <xdr:spPr>
        <a:xfrm>
          <a:off x="229266750" y="263525"/>
          <a:ext cx="638175" cy="784225"/>
        </a:xfrm>
        <a:prstGeom prst="rect">
          <a:avLst/>
        </a:prstGeom>
        <a:noFill/>
        <a:ln w="9525">
          <a:noFill/>
        </a:ln>
      </xdr:spPr>
    </xdr:pic>
    <xdr:clientData/>
  </xdr:twoCellAnchor>
  <xdr:twoCellAnchor editAs="oneCell">
    <xdr:from>
      <xdr:col>349</xdr:col>
      <xdr:colOff>343535</xdr:colOff>
      <xdr:row>1</xdr:row>
      <xdr:rowOff>43815</xdr:rowOff>
    </xdr:from>
    <xdr:to>
      <xdr:col>350</xdr:col>
      <xdr:colOff>276225</xdr:colOff>
      <xdr:row>4</xdr:row>
      <xdr:rowOff>247650</xdr:rowOff>
    </xdr:to>
    <xdr:pic>
      <xdr:nvPicPr>
        <xdr:cNvPr id="40" name="图片 39"/>
        <xdr:cNvPicPr>
          <a:picLocks noChangeAspect="1"/>
        </xdr:cNvPicPr>
      </xdr:nvPicPr>
      <xdr:blipFill>
        <a:blip r:embed="rId39"/>
        <a:stretch>
          <a:fillRect/>
        </a:stretch>
      </xdr:blipFill>
      <xdr:spPr>
        <a:xfrm>
          <a:off x="235306235" y="281940"/>
          <a:ext cx="599440" cy="746760"/>
        </a:xfrm>
        <a:prstGeom prst="rect">
          <a:avLst/>
        </a:prstGeom>
        <a:noFill/>
        <a:ln w="9525">
          <a:noFill/>
        </a:ln>
      </xdr:spPr>
    </xdr:pic>
    <xdr:clientData/>
  </xdr:twoCellAnchor>
  <xdr:twoCellAnchor editAs="oneCell">
    <xdr:from>
      <xdr:col>358</xdr:col>
      <xdr:colOff>357505</xdr:colOff>
      <xdr:row>1</xdr:row>
      <xdr:rowOff>34925</xdr:rowOff>
    </xdr:from>
    <xdr:to>
      <xdr:col>359</xdr:col>
      <xdr:colOff>314325</xdr:colOff>
      <xdr:row>4</xdr:row>
      <xdr:rowOff>257175</xdr:rowOff>
    </xdr:to>
    <xdr:pic>
      <xdr:nvPicPr>
        <xdr:cNvPr id="41" name="图片 40"/>
        <xdr:cNvPicPr>
          <a:picLocks noChangeAspect="1"/>
        </xdr:cNvPicPr>
      </xdr:nvPicPr>
      <xdr:blipFill>
        <a:blip r:embed="rId40"/>
        <a:stretch>
          <a:fillRect/>
        </a:stretch>
      </xdr:blipFill>
      <xdr:spPr>
        <a:xfrm>
          <a:off x="241416205" y="273050"/>
          <a:ext cx="623570" cy="765175"/>
        </a:xfrm>
        <a:prstGeom prst="rect">
          <a:avLst/>
        </a:prstGeom>
        <a:noFill/>
        <a:ln w="9525">
          <a:noFill/>
        </a:ln>
      </xdr:spPr>
    </xdr:pic>
    <xdr:clientData/>
  </xdr:twoCellAnchor>
  <xdr:twoCellAnchor editAs="oneCell">
    <xdr:from>
      <xdr:col>367</xdr:col>
      <xdr:colOff>297180</xdr:colOff>
      <xdr:row>1</xdr:row>
      <xdr:rowOff>8890</xdr:rowOff>
    </xdr:from>
    <xdr:to>
      <xdr:col>368</xdr:col>
      <xdr:colOff>342900</xdr:colOff>
      <xdr:row>5</xdr:row>
      <xdr:rowOff>28575</xdr:rowOff>
    </xdr:to>
    <xdr:pic>
      <xdr:nvPicPr>
        <xdr:cNvPr id="42" name="图片 41"/>
        <xdr:cNvPicPr>
          <a:picLocks noChangeAspect="1"/>
        </xdr:cNvPicPr>
      </xdr:nvPicPr>
      <xdr:blipFill>
        <a:blip r:embed="rId41"/>
        <a:stretch>
          <a:fillRect/>
        </a:stretch>
      </xdr:blipFill>
      <xdr:spPr>
        <a:xfrm>
          <a:off x="247423305" y="247015"/>
          <a:ext cx="712470" cy="848360"/>
        </a:xfrm>
        <a:prstGeom prst="rect">
          <a:avLst/>
        </a:prstGeom>
        <a:noFill/>
        <a:ln w="9525">
          <a:noFill/>
        </a:ln>
      </xdr:spPr>
    </xdr:pic>
    <xdr:clientData/>
  </xdr:twoCellAnchor>
  <xdr:twoCellAnchor editAs="oneCell">
    <xdr:from>
      <xdr:col>376</xdr:col>
      <xdr:colOff>329565</xdr:colOff>
      <xdr:row>1</xdr:row>
      <xdr:rowOff>20320</xdr:rowOff>
    </xdr:from>
    <xdr:to>
      <xdr:col>377</xdr:col>
      <xdr:colOff>314325</xdr:colOff>
      <xdr:row>4</xdr:row>
      <xdr:rowOff>273050</xdr:rowOff>
    </xdr:to>
    <xdr:pic>
      <xdr:nvPicPr>
        <xdr:cNvPr id="43" name="图片 42"/>
        <xdr:cNvPicPr>
          <a:picLocks noChangeAspect="1"/>
        </xdr:cNvPicPr>
      </xdr:nvPicPr>
      <xdr:blipFill>
        <a:blip r:embed="rId42"/>
        <a:stretch>
          <a:fillRect/>
        </a:stretch>
      </xdr:blipFill>
      <xdr:spPr>
        <a:xfrm>
          <a:off x="253523115" y="258445"/>
          <a:ext cx="651510" cy="795655"/>
        </a:xfrm>
        <a:prstGeom prst="rect">
          <a:avLst/>
        </a:prstGeom>
        <a:noFill/>
        <a:ln w="9525">
          <a:noFill/>
        </a:ln>
      </xdr:spPr>
    </xdr:pic>
    <xdr:clientData/>
  </xdr:twoCellAnchor>
  <xdr:twoCellAnchor editAs="oneCell">
    <xdr:from>
      <xdr:col>385</xdr:col>
      <xdr:colOff>251460</xdr:colOff>
      <xdr:row>1</xdr:row>
      <xdr:rowOff>58420</xdr:rowOff>
    </xdr:from>
    <xdr:to>
      <xdr:col>386</xdr:col>
      <xdr:colOff>285750</xdr:colOff>
      <xdr:row>4</xdr:row>
      <xdr:rowOff>219075</xdr:rowOff>
    </xdr:to>
    <xdr:pic>
      <xdr:nvPicPr>
        <xdr:cNvPr id="44" name="图片 43"/>
        <xdr:cNvPicPr>
          <a:picLocks noChangeAspect="1"/>
        </xdr:cNvPicPr>
      </xdr:nvPicPr>
      <xdr:blipFill>
        <a:blip r:embed="rId43"/>
        <a:stretch>
          <a:fillRect/>
        </a:stretch>
      </xdr:blipFill>
      <xdr:spPr>
        <a:xfrm>
          <a:off x="259483860" y="296545"/>
          <a:ext cx="701040" cy="703580"/>
        </a:xfrm>
        <a:prstGeom prst="rect">
          <a:avLst/>
        </a:prstGeom>
        <a:noFill/>
        <a:ln w="9525">
          <a:noFill/>
        </a:ln>
      </xdr:spPr>
    </xdr:pic>
    <xdr:clientData/>
  </xdr:twoCellAnchor>
  <xdr:twoCellAnchor editAs="oneCell">
    <xdr:from>
      <xdr:col>394</xdr:col>
      <xdr:colOff>213360</xdr:colOff>
      <xdr:row>1</xdr:row>
      <xdr:rowOff>60325</xdr:rowOff>
    </xdr:from>
    <xdr:to>
      <xdr:col>395</xdr:col>
      <xdr:colOff>311785</xdr:colOff>
      <xdr:row>4</xdr:row>
      <xdr:rowOff>190500</xdr:rowOff>
    </xdr:to>
    <xdr:pic>
      <xdr:nvPicPr>
        <xdr:cNvPr id="45" name="图片 44"/>
        <xdr:cNvPicPr>
          <a:picLocks noChangeAspect="1"/>
        </xdr:cNvPicPr>
      </xdr:nvPicPr>
      <xdr:blipFill>
        <a:blip r:embed="rId44"/>
        <a:stretch>
          <a:fillRect/>
        </a:stretch>
      </xdr:blipFill>
      <xdr:spPr>
        <a:xfrm>
          <a:off x="265465560" y="298450"/>
          <a:ext cx="765175" cy="673100"/>
        </a:xfrm>
        <a:prstGeom prst="rect">
          <a:avLst/>
        </a:prstGeom>
        <a:noFill/>
        <a:ln w="9525">
          <a:noFill/>
        </a:ln>
      </xdr:spPr>
    </xdr:pic>
    <xdr:clientData/>
  </xdr:twoCellAnchor>
  <xdr:twoCellAnchor editAs="oneCell">
    <xdr:from>
      <xdr:col>403</xdr:col>
      <xdr:colOff>322580</xdr:colOff>
      <xdr:row>1</xdr:row>
      <xdr:rowOff>65405</xdr:rowOff>
    </xdr:from>
    <xdr:to>
      <xdr:col>404</xdr:col>
      <xdr:colOff>323215</xdr:colOff>
      <xdr:row>4</xdr:row>
      <xdr:rowOff>264795</xdr:rowOff>
    </xdr:to>
    <xdr:pic>
      <xdr:nvPicPr>
        <xdr:cNvPr id="46" name="图片 45"/>
        <xdr:cNvPicPr>
          <a:picLocks noChangeAspect="1"/>
        </xdr:cNvPicPr>
      </xdr:nvPicPr>
      <xdr:blipFill>
        <a:blip r:embed="rId45"/>
        <a:stretch>
          <a:fillRect/>
        </a:stretch>
      </xdr:blipFill>
      <xdr:spPr>
        <a:xfrm>
          <a:off x="271651730" y="303530"/>
          <a:ext cx="667385" cy="742315"/>
        </a:xfrm>
        <a:prstGeom prst="rect">
          <a:avLst/>
        </a:prstGeom>
        <a:noFill/>
        <a:ln w="9525">
          <a:noFill/>
        </a:ln>
      </xdr:spPr>
    </xdr:pic>
    <xdr:clientData/>
  </xdr:twoCellAnchor>
  <xdr:twoCellAnchor editAs="oneCell">
    <xdr:from>
      <xdr:col>412</xdr:col>
      <xdr:colOff>285115</xdr:colOff>
      <xdr:row>1</xdr:row>
      <xdr:rowOff>94615</xdr:rowOff>
    </xdr:from>
    <xdr:to>
      <xdr:col>413</xdr:col>
      <xdr:colOff>342900</xdr:colOff>
      <xdr:row>4</xdr:row>
      <xdr:rowOff>238125</xdr:rowOff>
    </xdr:to>
    <xdr:pic>
      <xdr:nvPicPr>
        <xdr:cNvPr id="47" name="图片 46"/>
        <xdr:cNvPicPr>
          <a:picLocks noChangeAspect="1"/>
        </xdr:cNvPicPr>
      </xdr:nvPicPr>
      <xdr:blipFill>
        <a:blip r:embed="rId46"/>
        <a:stretch>
          <a:fillRect/>
        </a:stretch>
      </xdr:blipFill>
      <xdr:spPr>
        <a:xfrm>
          <a:off x="277672165" y="332740"/>
          <a:ext cx="724535" cy="686435"/>
        </a:xfrm>
        <a:prstGeom prst="rect">
          <a:avLst/>
        </a:prstGeom>
        <a:noFill/>
        <a:ln w="9525">
          <a:noFill/>
        </a:ln>
      </xdr:spPr>
    </xdr:pic>
    <xdr:clientData/>
  </xdr:twoCellAnchor>
  <xdr:twoCellAnchor editAs="oneCell">
    <xdr:from>
      <xdr:col>421</xdr:col>
      <xdr:colOff>399415</xdr:colOff>
      <xdr:row>1</xdr:row>
      <xdr:rowOff>39370</xdr:rowOff>
    </xdr:from>
    <xdr:to>
      <xdr:col>422</xdr:col>
      <xdr:colOff>314325</xdr:colOff>
      <xdr:row>4</xdr:row>
      <xdr:rowOff>247650</xdr:rowOff>
    </xdr:to>
    <xdr:pic>
      <xdr:nvPicPr>
        <xdr:cNvPr id="48" name="图片 47"/>
        <xdr:cNvPicPr>
          <a:picLocks noChangeAspect="1"/>
        </xdr:cNvPicPr>
      </xdr:nvPicPr>
      <xdr:blipFill>
        <a:blip r:embed="rId47"/>
        <a:stretch>
          <a:fillRect/>
        </a:stretch>
      </xdr:blipFill>
      <xdr:spPr>
        <a:xfrm>
          <a:off x="283844365" y="277495"/>
          <a:ext cx="581660" cy="751205"/>
        </a:xfrm>
        <a:prstGeom prst="rect">
          <a:avLst/>
        </a:prstGeom>
        <a:noFill/>
        <a:ln w="9525">
          <a:noFill/>
        </a:ln>
      </xdr:spPr>
    </xdr:pic>
    <xdr:clientData/>
  </xdr:twoCellAnchor>
  <xdr:twoCellAnchor editAs="oneCell">
    <xdr:from>
      <xdr:col>430</xdr:col>
      <xdr:colOff>333375</xdr:colOff>
      <xdr:row>1</xdr:row>
      <xdr:rowOff>59055</xdr:rowOff>
    </xdr:from>
    <xdr:to>
      <xdr:col>431</xdr:col>
      <xdr:colOff>314325</xdr:colOff>
      <xdr:row>4</xdr:row>
      <xdr:rowOff>276225</xdr:rowOff>
    </xdr:to>
    <xdr:pic>
      <xdr:nvPicPr>
        <xdr:cNvPr id="49" name="图片 48"/>
        <xdr:cNvPicPr>
          <a:picLocks noChangeAspect="1"/>
        </xdr:cNvPicPr>
      </xdr:nvPicPr>
      <xdr:blipFill>
        <a:blip r:embed="rId48"/>
        <a:stretch>
          <a:fillRect/>
        </a:stretch>
      </xdr:blipFill>
      <xdr:spPr>
        <a:xfrm>
          <a:off x="289845750" y="297180"/>
          <a:ext cx="647700" cy="760095"/>
        </a:xfrm>
        <a:prstGeom prst="rect">
          <a:avLst/>
        </a:prstGeom>
        <a:noFill/>
        <a:ln w="9525">
          <a:noFill/>
        </a:ln>
      </xdr:spPr>
    </xdr:pic>
    <xdr:clientData/>
  </xdr:twoCellAnchor>
  <xdr:twoCellAnchor editAs="oneCell">
    <xdr:from>
      <xdr:col>439</xdr:col>
      <xdr:colOff>335915</xdr:colOff>
      <xdr:row>1</xdr:row>
      <xdr:rowOff>38735</xdr:rowOff>
    </xdr:from>
    <xdr:to>
      <xdr:col>440</xdr:col>
      <xdr:colOff>219075</xdr:colOff>
      <xdr:row>4</xdr:row>
      <xdr:rowOff>200025</xdr:rowOff>
    </xdr:to>
    <xdr:pic>
      <xdr:nvPicPr>
        <xdr:cNvPr id="50" name="图片 49"/>
        <xdr:cNvPicPr>
          <a:picLocks noChangeAspect="1"/>
        </xdr:cNvPicPr>
      </xdr:nvPicPr>
      <xdr:blipFill>
        <a:blip r:embed="rId49"/>
        <a:stretch>
          <a:fillRect/>
        </a:stretch>
      </xdr:blipFill>
      <xdr:spPr>
        <a:xfrm>
          <a:off x="295896665" y="276860"/>
          <a:ext cx="549910" cy="704215"/>
        </a:xfrm>
        <a:prstGeom prst="rect">
          <a:avLst/>
        </a:prstGeom>
        <a:noFill/>
        <a:ln w="9525">
          <a:noFill/>
        </a:ln>
      </xdr:spPr>
    </xdr:pic>
    <xdr:clientData/>
  </xdr:twoCellAnchor>
  <xdr:twoCellAnchor editAs="oneCell">
    <xdr:from>
      <xdr:col>448</xdr:col>
      <xdr:colOff>314325</xdr:colOff>
      <xdr:row>1</xdr:row>
      <xdr:rowOff>55880</xdr:rowOff>
    </xdr:from>
    <xdr:to>
      <xdr:col>449</xdr:col>
      <xdr:colOff>314325</xdr:colOff>
      <xdr:row>4</xdr:row>
      <xdr:rowOff>238125</xdr:rowOff>
    </xdr:to>
    <xdr:pic>
      <xdr:nvPicPr>
        <xdr:cNvPr id="51" name="图片 50"/>
        <xdr:cNvPicPr>
          <a:picLocks noChangeAspect="1"/>
        </xdr:cNvPicPr>
      </xdr:nvPicPr>
      <xdr:blipFill>
        <a:blip r:embed="rId50"/>
        <a:stretch>
          <a:fillRect/>
        </a:stretch>
      </xdr:blipFill>
      <xdr:spPr>
        <a:xfrm>
          <a:off x="301923450" y="294005"/>
          <a:ext cx="666750" cy="725170"/>
        </a:xfrm>
        <a:prstGeom prst="rect">
          <a:avLst/>
        </a:prstGeom>
        <a:noFill/>
        <a:ln w="9525">
          <a:noFill/>
        </a:ln>
      </xdr:spPr>
    </xdr:pic>
    <xdr:clientData/>
  </xdr:twoCellAnchor>
  <xdr:twoCellAnchor editAs="oneCell">
    <xdr:from>
      <xdr:col>457</xdr:col>
      <xdr:colOff>266065</xdr:colOff>
      <xdr:row>1</xdr:row>
      <xdr:rowOff>46355</xdr:rowOff>
    </xdr:from>
    <xdr:to>
      <xdr:col>458</xdr:col>
      <xdr:colOff>295275</xdr:colOff>
      <xdr:row>4</xdr:row>
      <xdr:rowOff>221615</xdr:rowOff>
    </xdr:to>
    <xdr:pic>
      <xdr:nvPicPr>
        <xdr:cNvPr id="52" name="图片 51"/>
        <xdr:cNvPicPr>
          <a:picLocks noChangeAspect="1"/>
        </xdr:cNvPicPr>
      </xdr:nvPicPr>
      <xdr:blipFill>
        <a:blip r:embed="rId51"/>
        <a:stretch>
          <a:fillRect/>
        </a:stretch>
      </xdr:blipFill>
      <xdr:spPr>
        <a:xfrm>
          <a:off x="307933090" y="284480"/>
          <a:ext cx="695960" cy="718185"/>
        </a:xfrm>
        <a:prstGeom prst="rect">
          <a:avLst/>
        </a:prstGeom>
        <a:noFill/>
        <a:ln w="9525">
          <a:noFill/>
        </a:ln>
      </xdr:spPr>
    </xdr:pic>
    <xdr:clientData/>
  </xdr:twoCellAnchor>
  <xdr:twoCellAnchor editAs="oneCell">
    <xdr:from>
      <xdr:col>466</xdr:col>
      <xdr:colOff>174625</xdr:colOff>
      <xdr:row>1</xdr:row>
      <xdr:rowOff>38100</xdr:rowOff>
    </xdr:from>
    <xdr:to>
      <xdr:col>467</xdr:col>
      <xdr:colOff>304800</xdr:colOff>
      <xdr:row>4</xdr:row>
      <xdr:rowOff>264795</xdr:rowOff>
    </xdr:to>
    <xdr:pic>
      <xdr:nvPicPr>
        <xdr:cNvPr id="53" name="图片 52"/>
        <xdr:cNvPicPr>
          <a:picLocks noChangeAspect="1"/>
        </xdr:cNvPicPr>
      </xdr:nvPicPr>
      <xdr:blipFill>
        <a:blip r:embed="rId52"/>
        <a:stretch>
          <a:fillRect/>
        </a:stretch>
      </xdr:blipFill>
      <xdr:spPr>
        <a:xfrm>
          <a:off x="313937650" y="276225"/>
          <a:ext cx="796925" cy="769620"/>
        </a:xfrm>
        <a:prstGeom prst="rect">
          <a:avLst/>
        </a:prstGeom>
        <a:noFill/>
        <a:ln w="9525">
          <a:noFill/>
        </a:ln>
      </xdr:spPr>
    </xdr:pic>
    <xdr:clientData/>
  </xdr:twoCellAnchor>
  <xdr:twoCellAnchor editAs="oneCell">
    <xdr:from>
      <xdr:col>475</xdr:col>
      <xdr:colOff>278130</xdr:colOff>
      <xdr:row>1</xdr:row>
      <xdr:rowOff>37465</xdr:rowOff>
    </xdr:from>
    <xdr:to>
      <xdr:col>476</xdr:col>
      <xdr:colOff>323850</xdr:colOff>
      <xdr:row>4</xdr:row>
      <xdr:rowOff>209550</xdr:rowOff>
    </xdr:to>
    <xdr:pic>
      <xdr:nvPicPr>
        <xdr:cNvPr id="54" name="图片 53"/>
        <xdr:cNvPicPr>
          <a:picLocks noChangeAspect="1"/>
        </xdr:cNvPicPr>
      </xdr:nvPicPr>
      <xdr:blipFill>
        <a:blip r:embed="rId53"/>
        <a:stretch>
          <a:fillRect/>
        </a:stretch>
      </xdr:blipFill>
      <xdr:spPr>
        <a:xfrm>
          <a:off x="320156205" y="275590"/>
          <a:ext cx="712470" cy="715010"/>
        </a:xfrm>
        <a:prstGeom prst="rect">
          <a:avLst/>
        </a:prstGeom>
        <a:noFill/>
        <a:ln w="9525">
          <a:noFill/>
        </a:ln>
      </xdr:spPr>
    </xdr:pic>
    <xdr:clientData/>
  </xdr:twoCellAnchor>
  <xdr:twoCellAnchor editAs="oneCell">
    <xdr:from>
      <xdr:col>484</xdr:col>
      <xdr:colOff>325120</xdr:colOff>
      <xdr:row>1</xdr:row>
      <xdr:rowOff>28575</xdr:rowOff>
    </xdr:from>
    <xdr:to>
      <xdr:col>485</xdr:col>
      <xdr:colOff>304800</xdr:colOff>
      <xdr:row>4</xdr:row>
      <xdr:rowOff>266700</xdr:rowOff>
    </xdr:to>
    <xdr:pic>
      <xdr:nvPicPr>
        <xdr:cNvPr id="55" name="图片 54"/>
        <xdr:cNvPicPr>
          <a:picLocks noChangeAspect="1"/>
        </xdr:cNvPicPr>
      </xdr:nvPicPr>
      <xdr:blipFill>
        <a:blip r:embed="rId54"/>
        <a:stretch>
          <a:fillRect/>
        </a:stretch>
      </xdr:blipFill>
      <xdr:spPr>
        <a:xfrm>
          <a:off x="326261095" y="266700"/>
          <a:ext cx="646430" cy="781050"/>
        </a:xfrm>
        <a:prstGeom prst="rect">
          <a:avLst/>
        </a:prstGeom>
        <a:noFill/>
        <a:ln w="9525">
          <a:noFill/>
        </a:ln>
      </xdr:spPr>
    </xdr:pic>
    <xdr:clientData/>
  </xdr:twoCellAnchor>
  <xdr:twoCellAnchor editAs="oneCell">
    <xdr:from>
      <xdr:col>493</xdr:col>
      <xdr:colOff>336550</xdr:colOff>
      <xdr:row>1</xdr:row>
      <xdr:rowOff>25400</xdr:rowOff>
    </xdr:from>
    <xdr:to>
      <xdr:col>494</xdr:col>
      <xdr:colOff>218440</xdr:colOff>
      <xdr:row>4</xdr:row>
      <xdr:rowOff>258445</xdr:rowOff>
    </xdr:to>
    <xdr:pic>
      <xdr:nvPicPr>
        <xdr:cNvPr id="56" name="图片 55"/>
        <xdr:cNvPicPr>
          <a:picLocks noChangeAspect="1"/>
        </xdr:cNvPicPr>
      </xdr:nvPicPr>
      <xdr:blipFill>
        <a:blip r:embed="rId55"/>
        <a:stretch>
          <a:fillRect/>
        </a:stretch>
      </xdr:blipFill>
      <xdr:spPr>
        <a:xfrm>
          <a:off x="332320900" y="263525"/>
          <a:ext cx="548640" cy="775970"/>
        </a:xfrm>
        <a:prstGeom prst="rect">
          <a:avLst/>
        </a:prstGeom>
        <a:noFill/>
        <a:ln w="9525">
          <a:noFill/>
        </a:ln>
      </xdr:spPr>
    </xdr:pic>
    <xdr:clientData/>
  </xdr:twoCellAnchor>
  <xdr:twoCellAnchor editAs="oneCell">
    <xdr:from>
      <xdr:col>502</xdr:col>
      <xdr:colOff>238125</xdr:colOff>
      <xdr:row>1</xdr:row>
      <xdr:rowOff>38100</xdr:rowOff>
    </xdr:from>
    <xdr:to>
      <xdr:col>503</xdr:col>
      <xdr:colOff>152400</xdr:colOff>
      <xdr:row>4</xdr:row>
      <xdr:rowOff>269875</xdr:rowOff>
    </xdr:to>
    <xdr:pic>
      <xdr:nvPicPr>
        <xdr:cNvPr id="57" name="图片 56"/>
        <xdr:cNvPicPr>
          <a:picLocks noChangeAspect="1"/>
        </xdr:cNvPicPr>
      </xdr:nvPicPr>
      <xdr:blipFill>
        <a:blip r:embed="rId56"/>
        <a:stretch>
          <a:fillRect/>
        </a:stretch>
      </xdr:blipFill>
      <xdr:spPr>
        <a:xfrm>
          <a:off x="338270850" y="276225"/>
          <a:ext cx="581025" cy="774700"/>
        </a:xfrm>
        <a:prstGeom prst="rect">
          <a:avLst/>
        </a:prstGeom>
        <a:noFill/>
        <a:ln w="9525">
          <a:noFill/>
        </a:ln>
      </xdr:spPr>
    </xdr:pic>
    <xdr:clientData/>
  </xdr:twoCellAnchor>
  <xdr:twoCellAnchor editAs="oneCell">
    <xdr:from>
      <xdr:col>511</xdr:col>
      <xdr:colOff>323850</xdr:colOff>
      <xdr:row>1</xdr:row>
      <xdr:rowOff>45085</xdr:rowOff>
    </xdr:from>
    <xdr:to>
      <xdr:col>512</xdr:col>
      <xdr:colOff>295275</xdr:colOff>
      <xdr:row>4</xdr:row>
      <xdr:rowOff>252730</xdr:rowOff>
    </xdr:to>
    <xdr:pic>
      <xdr:nvPicPr>
        <xdr:cNvPr id="58" name="图片 57"/>
        <xdr:cNvPicPr>
          <a:picLocks noChangeAspect="1"/>
        </xdr:cNvPicPr>
      </xdr:nvPicPr>
      <xdr:blipFill>
        <a:blip r:embed="rId57"/>
        <a:stretch>
          <a:fillRect/>
        </a:stretch>
      </xdr:blipFill>
      <xdr:spPr>
        <a:xfrm>
          <a:off x="344404950" y="283210"/>
          <a:ext cx="638175" cy="750570"/>
        </a:xfrm>
        <a:prstGeom prst="rect">
          <a:avLst/>
        </a:prstGeom>
        <a:noFill/>
        <a:ln w="9525">
          <a:noFill/>
        </a:ln>
      </xdr:spPr>
    </xdr:pic>
    <xdr:clientData/>
  </xdr:twoCellAnchor>
  <xdr:twoCellAnchor editAs="oneCell">
    <xdr:from>
      <xdr:col>520</xdr:col>
      <xdr:colOff>189865</xdr:colOff>
      <xdr:row>1</xdr:row>
      <xdr:rowOff>58420</xdr:rowOff>
    </xdr:from>
    <xdr:to>
      <xdr:col>521</xdr:col>
      <xdr:colOff>390525</xdr:colOff>
      <xdr:row>4</xdr:row>
      <xdr:rowOff>215900</xdr:rowOff>
    </xdr:to>
    <xdr:pic>
      <xdr:nvPicPr>
        <xdr:cNvPr id="59" name="图片 58"/>
        <xdr:cNvPicPr>
          <a:picLocks noChangeAspect="1"/>
        </xdr:cNvPicPr>
      </xdr:nvPicPr>
      <xdr:blipFill>
        <a:blip r:embed="rId58"/>
        <a:stretch>
          <a:fillRect/>
        </a:stretch>
      </xdr:blipFill>
      <xdr:spPr>
        <a:xfrm>
          <a:off x="350328865" y="296545"/>
          <a:ext cx="867410" cy="700405"/>
        </a:xfrm>
        <a:prstGeom prst="rect">
          <a:avLst/>
        </a:prstGeom>
        <a:noFill/>
        <a:ln w="9525">
          <a:noFill/>
        </a:ln>
      </xdr:spPr>
    </xdr:pic>
    <xdr:clientData/>
  </xdr:twoCellAnchor>
  <xdr:twoCellAnchor editAs="oneCell">
    <xdr:from>
      <xdr:col>529</xdr:col>
      <xdr:colOff>363220</xdr:colOff>
      <xdr:row>1</xdr:row>
      <xdr:rowOff>36830</xdr:rowOff>
    </xdr:from>
    <xdr:to>
      <xdr:col>530</xdr:col>
      <xdr:colOff>238125</xdr:colOff>
      <xdr:row>4</xdr:row>
      <xdr:rowOff>267335</xdr:rowOff>
    </xdr:to>
    <xdr:pic>
      <xdr:nvPicPr>
        <xdr:cNvPr id="60" name="图片 59"/>
        <xdr:cNvPicPr>
          <a:picLocks noChangeAspect="1"/>
        </xdr:cNvPicPr>
      </xdr:nvPicPr>
      <xdr:blipFill>
        <a:blip r:embed="rId59"/>
        <a:stretch>
          <a:fillRect/>
        </a:stretch>
      </xdr:blipFill>
      <xdr:spPr>
        <a:xfrm>
          <a:off x="356541070" y="274955"/>
          <a:ext cx="541655" cy="773430"/>
        </a:xfrm>
        <a:prstGeom prst="rect">
          <a:avLst/>
        </a:prstGeom>
        <a:noFill/>
        <a:ln w="9525">
          <a:noFill/>
        </a:ln>
      </xdr:spPr>
    </xdr:pic>
    <xdr:clientData/>
  </xdr:twoCellAnchor>
  <xdr:twoCellAnchor editAs="oneCell">
    <xdr:from>
      <xdr:col>538</xdr:col>
      <xdr:colOff>408940</xdr:colOff>
      <xdr:row>1</xdr:row>
      <xdr:rowOff>46355</xdr:rowOff>
    </xdr:from>
    <xdr:to>
      <xdr:col>539</xdr:col>
      <xdr:colOff>257175</xdr:colOff>
      <xdr:row>4</xdr:row>
      <xdr:rowOff>228600</xdr:rowOff>
    </xdr:to>
    <xdr:pic>
      <xdr:nvPicPr>
        <xdr:cNvPr id="61" name="图片 60"/>
        <xdr:cNvPicPr>
          <a:picLocks noChangeAspect="1"/>
        </xdr:cNvPicPr>
      </xdr:nvPicPr>
      <xdr:blipFill>
        <a:blip r:embed="rId60"/>
        <a:stretch>
          <a:fillRect/>
        </a:stretch>
      </xdr:blipFill>
      <xdr:spPr>
        <a:xfrm>
          <a:off x="362625640" y="284480"/>
          <a:ext cx="514985" cy="725170"/>
        </a:xfrm>
        <a:prstGeom prst="rect">
          <a:avLst/>
        </a:prstGeom>
        <a:noFill/>
        <a:ln w="9525">
          <a:noFill/>
        </a:ln>
      </xdr:spPr>
    </xdr:pic>
    <xdr:clientData/>
  </xdr:twoCellAnchor>
  <xdr:twoCellAnchor editAs="oneCell">
    <xdr:from>
      <xdr:col>547</xdr:col>
      <xdr:colOff>323215</xdr:colOff>
      <xdr:row>1</xdr:row>
      <xdr:rowOff>15875</xdr:rowOff>
    </xdr:from>
    <xdr:to>
      <xdr:col>548</xdr:col>
      <xdr:colOff>180975</xdr:colOff>
      <xdr:row>5</xdr:row>
      <xdr:rowOff>9525</xdr:rowOff>
    </xdr:to>
    <xdr:pic>
      <xdr:nvPicPr>
        <xdr:cNvPr id="62" name="图片 61"/>
        <xdr:cNvPicPr>
          <a:picLocks noChangeAspect="1"/>
        </xdr:cNvPicPr>
      </xdr:nvPicPr>
      <xdr:blipFill>
        <a:blip r:embed="rId61"/>
        <a:stretch>
          <a:fillRect/>
        </a:stretch>
      </xdr:blipFill>
      <xdr:spPr>
        <a:xfrm>
          <a:off x="368626390" y="254000"/>
          <a:ext cx="524510" cy="822325"/>
        </a:xfrm>
        <a:prstGeom prst="rect">
          <a:avLst/>
        </a:prstGeom>
        <a:noFill/>
        <a:ln w="9525">
          <a:noFill/>
        </a:ln>
      </xdr:spPr>
    </xdr:pic>
    <xdr:clientData/>
  </xdr:twoCellAnchor>
  <xdr:twoCellAnchor editAs="oneCell">
    <xdr:from>
      <xdr:col>556</xdr:col>
      <xdr:colOff>345440</xdr:colOff>
      <xdr:row>1</xdr:row>
      <xdr:rowOff>27940</xdr:rowOff>
    </xdr:from>
    <xdr:to>
      <xdr:col>557</xdr:col>
      <xdr:colOff>171450</xdr:colOff>
      <xdr:row>4</xdr:row>
      <xdr:rowOff>257175</xdr:rowOff>
    </xdr:to>
    <xdr:pic>
      <xdr:nvPicPr>
        <xdr:cNvPr id="63" name="图片 62"/>
        <xdr:cNvPicPr>
          <a:picLocks noChangeAspect="1"/>
        </xdr:cNvPicPr>
      </xdr:nvPicPr>
      <xdr:blipFill>
        <a:blip r:embed="rId62"/>
        <a:stretch>
          <a:fillRect/>
        </a:stretch>
      </xdr:blipFill>
      <xdr:spPr>
        <a:xfrm>
          <a:off x="374706515" y="266065"/>
          <a:ext cx="492760" cy="772160"/>
        </a:xfrm>
        <a:prstGeom prst="rect">
          <a:avLst/>
        </a:prstGeom>
        <a:noFill/>
        <a:ln w="9525">
          <a:noFill/>
        </a:ln>
      </xdr:spPr>
    </xdr:pic>
    <xdr:clientData/>
  </xdr:twoCellAnchor>
  <xdr:twoCellAnchor editAs="oneCell">
    <xdr:from>
      <xdr:col>565</xdr:col>
      <xdr:colOff>351790</xdr:colOff>
      <xdr:row>1</xdr:row>
      <xdr:rowOff>33655</xdr:rowOff>
    </xdr:from>
    <xdr:to>
      <xdr:col>566</xdr:col>
      <xdr:colOff>333375</xdr:colOff>
      <xdr:row>4</xdr:row>
      <xdr:rowOff>276225</xdr:rowOff>
    </xdr:to>
    <xdr:pic>
      <xdr:nvPicPr>
        <xdr:cNvPr id="64" name="图片 63"/>
        <xdr:cNvPicPr>
          <a:picLocks noChangeAspect="1"/>
        </xdr:cNvPicPr>
      </xdr:nvPicPr>
      <xdr:blipFill>
        <a:blip r:embed="rId63"/>
        <a:stretch>
          <a:fillRect/>
        </a:stretch>
      </xdr:blipFill>
      <xdr:spPr>
        <a:xfrm>
          <a:off x="380770765" y="271780"/>
          <a:ext cx="648335" cy="785495"/>
        </a:xfrm>
        <a:prstGeom prst="rect">
          <a:avLst/>
        </a:prstGeom>
        <a:noFill/>
        <a:ln w="9525">
          <a:noFill/>
        </a:ln>
      </xdr:spPr>
    </xdr:pic>
    <xdr:clientData/>
  </xdr:twoCellAnchor>
  <xdr:twoCellAnchor editAs="oneCell">
    <xdr:from>
      <xdr:col>574</xdr:col>
      <xdr:colOff>160655</xdr:colOff>
      <xdr:row>1</xdr:row>
      <xdr:rowOff>36195</xdr:rowOff>
    </xdr:from>
    <xdr:to>
      <xdr:col>575</xdr:col>
      <xdr:colOff>180975</xdr:colOff>
      <xdr:row>4</xdr:row>
      <xdr:rowOff>213995</xdr:rowOff>
    </xdr:to>
    <xdr:pic>
      <xdr:nvPicPr>
        <xdr:cNvPr id="65" name="图片 64"/>
        <xdr:cNvPicPr>
          <a:picLocks noChangeAspect="1"/>
        </xdr:cNvPicPr>
      </xdr:nvPicPr>
      <xdr:blipFill>
        <a:blip r:embed="rId64"/>
        <a:stretch>
          <a:fillRect/>
        </a:stretch>
      </xdr:blipFill>
      <xdr:spPr>
        <a:xfrm>
          <a:off x="386599430" y="274320"/>
          <a:ext cx="687070" cy="720725"/>
        </a:xfrm>
        <a:prstGeom prst="rect">
          <a:avLst/>
        </a:prstGeom>
        <a:noFill/>
        <a:ln w="9525">
          <a:noFill/>
        </a:ln>
      </xdr:spPr>
    </xdr:pic>
    <xdr:clientData/>
  </xdr:twoCellAnchor>
  <xdr:twoCellAnchor editAs="oneCell">
    <xdr:from>
      <xdr:col>583</xdr:col>
      <xdr:colOff>192405</xdr:colOff>
      <xdr:row>1</xdr:row>
      <xdr:rowOff>76200</xdr:rowOff>
    </xdr:from>
    <xdr:to>
      <xdr:col>584</xdr:col>
      <xdr:colOff>342900</xdr:colOff>
      <xdr:row>4</xdr:row>
      <xdr:rowOff>219075</xdr:rowOff>
    </xdr:to>
    <xdr:pic>
      <xdr:nvPicPr>
        <xdr:cNvPr id="66" name="图片 65"/>
        <xdr:cNvPicPr>
          <a:picLocks noChangeAspect="1"/>
        </xdr:cNvPicPr>
      </xdr:nvPicPr>
      <xdr:blipFill>
        <a:blip r:embed="rId65"/>
        <a:stretch>
          <a:fillRect/>
        </a:stretch>
      </xdr:blipFill>
      <xdr:spPr>
        <a:xfrm>
          <a:off x="392708130" y="314325"/>
          <a:ext cx="817245" cy="685800"/>
        </a:xfrm>
        <a:prstGeom prst="rect">
          <a:avLst/>
        </a:prstGeom>
        <a:noFill/>
        <a:ln w="9525">
          <a:noFill/>
        </a:ln>
      </xdr:spPr>
    </xdr:pic>
    <xdr:clientData/>
  </xdr:twoCellAnchor>
  <xdr:twoCellAnchor editAs="oneCell">
    <xdr:from>
      <xdr:col>592</xdr:col>
      <xdr:colOff>255905</xdr:colOff>
      <xdr:row>1</xdr:row>
      <xdr:rowOff>50800</xdr:rowOff>
    </xdr:from>
    <xdr:to>
      <xdr:col>593</xdr:col>
      <xdr:colOff>204470</xdr:colOff>
      <xdr:row>4</xdr:row>
      <xdr:rowOff>218440</xdr:rowOff>
    </xdr:to>
    <xdr:pic>
      <xdr:nvPicPr>
        <xdr:cNvPr id="67" name="图片 66"/>
        <xdr:cNvPicPr>
          <a:picLocks noChangeAspect="1"/>
        </xdr:cNvPicPr>
      </xdr:nvPicPr>
      <xdr:blipFill>
        <a:blip r:embed="rId66"/>
        <a:stretch>
          <a:fillRect/>
        </a:stretch>
      </xdr:blipFill>
      <xdr:spPr>
        <a:xfrm>
          <a:off x="398877155" y="288925"/>
          <a:ext cx="615315" cy="710565"/>
        </a:xfrm>
        <a:prstGeom prst="rect">
          <a:avLst/>
        </a:prstGeom>
        <a:noFill/>
        <a:ln w="9525">
          <a:noFill/>
        </a:ln>
      </xdr:spPr>
    </xdr:pic>
    <xdr:clientData/>
  </xdr:twoCellAnchor>
  <xdr:twoCellAnchor editAs="oneCell">
    <xdr:from>
      <xdr:col>601</xdr:col>
      <xdr:colOff>342900</xdr:colOff>
      <xdr:row>1</xdr:row>
      <xdr:rowOff>40640</xdr:rowOff>
    </xdr:from>
    <xdr:to>
      <xdr:col>602</xdr:col>
      <xdr:colOff>228600</xdr:colOff>
      <xdr:row>4</xdr:row>
      <xdr:rowOff>228600</xdr:rowOff>
    </xdr:to>
    <xdr:pic>
      <xdr:nvPicPr>
        <xdr:cNvPr id="68" name="图片 67"/>
        <xdr:cNvPicPr>
          <a:picLocks noChangeAspect="1"/>
        </xdr:cNvPicPr>
      </xdr:nvPicPr>
      <xdr:blipFill>
        <a:blip r:embed="rId67"/>
        <a:stretch>
          <a:fillRect/>
        </a:stretch>
      </xdr:blipFill>
      <xdr:spPr>
        <a:xfrm>
          <a:off x="405022050" y="278765"/>
          <a:ext cx="552450" cy="730885"/>
        </a:xfrm>
        <a:prstGeom prst="rect">
          <a:avLst/>
        </a:prstGeom>
        <a:noFill/>
        <a:ln w="9525">
          <a:noFill/>
        </a:ln>
      </xdr:spPr>
    </xdr:pic>
    <xdr:clientData/>
  </xdr:twoCellAnchor>
  <xdr:twoCellAnchor editAs="oneCell">
    <xdr:from>
      <xdr:col>610</xdr:col>
      <xdr:colOff>227965</xdr:colOff>
      <xdr:row>1</xdr:row>
      <xdr:rowOff>74930</xdr:rowOff>
    </xdr:from>
    <xdr:to>
      <xdr:col>611</xdr:col>
      <xdr:colOff>228600</xdr:colOff>
      <xdr:row>4</xdr:row>
      <xdr:rowOff>238125</xdr:rowOff>
    </xdr:to>
    <xdr:pic>
      <xdr:nvPicPr>
        <xdr:cNvPr id="69" name="图片 68"/>
        <xdr:cNvPicPr>
          <a:picLocks noChangeAspect="1"/>
        </xdr:cNvPicPr>
      </xdr:nvPicPr>
      <xdr:blipFill>
        <a:blip r:embed="rId68"/>
        <a:stretch>
          <a:fillRect/>
        </a:stretch>
      </xdr:blipFill>
      <xdr:spPr>
        <a:xfrm>
          <a:off x="410965015" y="313055"/>
          <a:ext cx="667385" cy="706120"/>
        </a:xfrm>
        <a:prstGeom prst="rect">
          <a:avLst/>
        </a:prstGeom>
        <a:noFill/>
        <a:ln w="9525">
          <a:noFill/>
        </a:ln>
      </xdr:spPr>
    </xdr:pic>
    <xdr:clientData/>
  </xdr:twoCellAnchor>
  <xdr:twoCellAnchor editAs="oneCell">
    <xdr:from>
      <xdr:col>619</xdr:col>
      <xdr:colOff>314325</xdr:colOff>
      <xdr:row>1</xdr:row>
      <xdr:rowOff>39370</xdr:rowOff>
    </xdr:from>
    <xdr:to>
      <xdr:col>620</xdr:col>
      <xdr:colOff>228600</xdr:colOff>
      <xdr:row>4</xdr:row>
      <xdr:rowOff>247650</xdr:rowOff>
    </xdr:to>
    <xdr:pic>
      <xdr:nvPicPr>
        <xdr:cNvPr id="70" name="图片 69"/>
        <xdr:cNvPicPr>
          <a:picLocks noChangeAspect="1"/>
        </xdr:cNvPicPr>
      </xdr:nvPicPr>
      <xdr:blipFill>
        <a:blip r:embed="rId69"/>
        <a:stretch>
          <a:fillRect/>
        </a:stretch>
      </xdr:blipFill>
      <xdr:spPr>
        <a:xfrm>
          <a:off x="417090225" y="277495"/>
          <a:ext cx="581025" cy="751205"/>
        </a:xfrm>
        <a:prstGeom prst="rect">
          <a:avLst/>
        </a:prstGeom>
        <a:noFill/>
        <a:ln w="9525">
          <a:noFill/>
        </a:ln>
      </xdr:spPr>
    </xdr:pic>
    <xdr:clientData/>
  </xdr:twoCellAnchor>
  <xdr:twoCellAnchor editAs="oneCell">
    <xdr:from>
      <xdr:col>628</xdr:col>
      <xdr:colOff>323850</xdr:colOff>
      <xdr:row>1</xdr:row>
      <xdr:rowOff>39370</xdr:rowOff>
    </xdr:from>
    <xdr:to>
      <xdr:col>629</xdr:col>
      <xdr:colOff>238125</xdr:colOff>
      <xdr:row>4</xdr:row>
      <xdr:rowOff>231775</xdr:rowOff>
    </xdr:to>
    <xdr:pic>
      <xdr:nvPicPr>
        <xdr:cNvPr id="71" name="图片 70"/>
        <xdr:cNvPicPr>
          <a:picLocks noChangeAspect="1"/>
        </xdr:cNvPicPr>
      </xdr:nvPicPr>
      <xdr:blipFill>
        <a:blip r:embed="rId70"/>
        <a:stretch>
          <a:fillRect/>
        </a:stretch>
      </xdr:blipFill>
      <xdr:spPr>
        <a:xfrm>
          <a:off x="423129075" y="277495"/>
          <a:ext cx="581025" cy="735330"/>
        </a:xfrm>
        <a:prstGeom prst="rect">
          <a:avLst/>
        </a:prstGeom>
        <a:noFill/>
        <a:ln w="9525">
          <a:noFill/>
        </a:ln>
      </xdr:spPr>
    </xdr:pic>
    <xdr:clientData/>
  </xdr:twoCellAnchor>
  <xdr:twoCellAnchor editAs="oneCell">
    <xdr:from>
      <xdr:col>637</xdr:col>
      <xdr:colOff>340995</xdr:colOff>
      <xdr:row>1</xdr:row>
      <xdr:rowOff>46355</xdr:rowOff>
    </xdr:from>
    <xdr:to>
      <xdr:col>638</xdr:col>
      <xdr:colOff>304165</xdr:colOff>
      <xdr:row>4</xdr:row>
      <xdr:rowOff>268605</xdr:rowOff>
    </xdr:to>
    <xdr:pic>
      <xdr:nvPicPr>
        <xdr:cNvPr id="72" name="图片 71"/>
        <xdr:cNvPicPr>
          <a:picLocks noChangeAspect="1"/>
        </xdr:cNvPicPr>
      </xdr:nvPicPr>
      <xdr:blipFill>
        <a:blip r:embed="rId71"/>
        <a:stretch>
          <a:fillRect/>
        </a:stretch>
      </xdr:blipFill>
      <xdr:spPr>
        <a:xfrm>
          <a:off x="429204120" y="284480"/>
          <a:ext cx="629920" cy="765175"/>
        </a:xfrm>
        <a:prstGeom prst="rect">
          <a:avLst/>
        </a:prstGeom>
        <a:noFill/>
        <a:ln w="9525">
          <a:noFill/>
        </a:ln>
      </xdr:spPr>
    </xdr:pic>
    <xdr:clientData/>
  </xdr:twoCellAnchor>
  <xdr:twoCellAnchor editAs="oneCell">
    <xdr:from>
      <xdr:col>646</xdr:col>
      <xdr:colOff>323850</xdr:colOff>
      <xdr:row>1</xdr:row>
      <xdr:rowOff>31115</xdr:rowOff>
    </xdr:from>
    <xdr:to>
      <xdr:col>647</xdr:col>
      <xdr:colOff>200025</xdr:colOff>
      <xdr:row>4</xdr:row>
      <xdr:rowOff>238125</xdr:rowOff>
    </xdr:to>
    <xdr:pic>
      <xdr:nvPicPr>
        <xdr:cNvPr id="73" name="图片 72"/>
        <xdr:cNvPicPr>
          <a:picLocks noChangeAspect="1"/>
        </xdr:cNvPicPr>
      </xdr:nvPicPr>
      <xdr:blipFill>
        <a:blip r:embed="rId72"/>
        <a:stretch>
          <a:fillRect/>
        </a:stretch>
      </xdr:blipFill>
      <xdr:spPr>
        <a:xfrm>
          <a:off x="435340125" y="269240"/>
          <a:ext cx="542925" cy="74993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686;&#24029;&#23665;&#27700;&#25991;&#33489;20#&#27004;&#26680;&#31639;&#22859;&#234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686;&#24029;&#23665;&#27700;&#25991;&#33489;&#39033;&#30446;s1&#22320;&#22359;12-20#&#27004;&#38109;&#21512;&#37329;&#38376;&#31383;&#32467;&#316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20&#27004;&#21518;&#22686;&#21152;&#26126;&#32454;&#25253;&#20215;&#21333;xlsx.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55系列普铝内平开窗"/>
      <sheetName val="55系列断桥外平开窗（5+12+5非钢"/>
      <sheetName val="55系列普铝固定窗 (2)"/>
      <sheetName val="55系列普铝外平开窗"/>
      <sheetName val="55系列上悬窗"/>
      <sheetName val="55系列隔热内平开窗（5+12+5LOW -E6）"/>
      <sheetName val="80系列普铝推拉门5+12+5钢化"/>
      <sheetName val="80系列隔热推拉窗5+12+5"/>
      <sheetName val="80系列普铝推拉窗平开窗"/>
      <sheetName val="55隔热平开门钢化"/>
      <sheetName val="Sheet2"/>
      <sheetName val="地弹门"/>
    </sheetNames>
    <sheetDataSet>
      <sheetData sheetId="0" refreshError="1">
        <row r="2">
          <cell r="F2">
            <v>2.37</v>
          </cell>
          <cell r="G2">
            <v>1.78</v>
          </cell>
        </row>
        <row r="3">
          <cell r="B3" t="str">
            <v>普铝55系列内平开窗</v>
          </cell>
        </row>
        <row r="3">
          <cell r="D3" t="str">
            <v>C2418</v>
          </cell>
        </row>
        <row r="19">
          <cell r="C19">
            <v>53.58</v>
          </cell>
        </row>
        <row r="19">
          <cell r="E19">
            <v>0.948181861280994</v>
          </cell>
        </row>
        <row r="20">
          <cell r="C20">
            <v>7.96460176991151</v>
          </cell>
        </row>
        <row r="20">
          <cell r="E20">
            <v>1.57398188972645</v>
          </cell>
        </row>
        <row r="21">
          <cell r="C21">
            <v>7.96460176991151</v>
          </cell>
        </row>
        <row r="21">
          <cell r="E21">
            <v>1.12952164225098</v>
          </cell>
        </row>
        <row r="22">
          <cell r="C22">
            <v>20.353982300885</v>
          </cell>
        </row>
        <row r="22">
          <cell r="E22">
            <v>0.196747736215806</v>
          </cell>
        </row>
        <row r="23">
          <cell r="C23">
            <v>1.23893805309735</v>
          </cell>
        </row>
        <row r="23">
          <cell r="E23">
            <v>6.85535485706158</v>
          </cell>
        </row>
        <row r="33">
          <cell r="E33">
            <v>7.26156544825297</v>
          </cell>
        </row>
        <row r="34">
          <cell r="E34">
            <v>0.742900488313659</v>
          </cell>
        </row>
        <row r="35">
          <cell r="G35">
            <v>2.84454558384298</v>
          </cell>
        </row>
      </sheetData>
      <sheetData sheetId="1" refreshError="1">
        <row r="2">
          <cell r="F2">
            <v>1.17</v>
          </cell>
          <cell r="G2">
            <v>1.68</v>
          </cell>
        </row>
        <row r="2">
          <cell r="P2">
            <v>0.92</v>
          </cell>
          <cell r="Q2">
            <v>2.18</v>
          </cell>
        </row>
        <row r="2">
          <cell r="Z2">
            <v>1.17</v>
          </cell>
          <cell r="AA2">
            <v>1.68</v>
          </cell>
        </row>
        <row r="3">
          <cell r="B3" t="str">
            <v>断桥55系列外开窗</v>
          </cell>
        </row>
        <row r="3">
          <cell r="D3" t="str">
            <v>C1217</v>
          </cell>
        </row>
        <row r="3">
          <cell r="L3" t="str">
            <v>断桥55系列外开窗</v>
          </cell>
        </row>
        <row r="3">
          <cell r="N3" t="str">
            <v>C09522</v>
          </cell>
        </row>
        <row r="3">
          <cell r="V3" t="str">
            <v>断桥55系列外开窗</v>
          </cell>
        </row>
        <row r="3">
          <cell r="X3" t="str">
            <v>C1217</v>
          </cell>
        </row>
        <row r="19">
          <cell r="C19">
            <v>75.3</v>
          </cell>
        </row>
        <row r="19">
          <cell r="E19">
            <v>0.508750508750509</v>
          </cell>
        </row>
        <row r="19">
          <cell r="M19">
            <v>75.3</v>
          </cell>
        </row>
        <row r="19">
          <cell r="O19">
            <v>0.997207818109294</v>
          </cell>
        </row>
        <row r="19">
          <cell r="W19">
            <v>75.3</v>
          </cell>
        </row>
        <row r="19">
          <cell r="Y19">
            <v>1.01750101750102</v>
          </cell>
        </row>
        <row r="20">
          <cell r="C20">
            <v>7.96460176991151</v>
          </cell>
        </row>
        <row r="20">
          <cell r="E20">
            <v>2.31990231990232</v>
          </cell>
        </row>
        <row r="20">
          <cell r="M20">
            <v>7.96460176991151</v>
          </cell>
        </row>
        <row r="20">
          <cell r="O20">
            <v>2.47307538891105</v>
          </cell>
        </row>
        <row r="20">
          <cell r="W20">
            <v>7.96460176991151</v>
          </cell>
        </row>
        <row r="20">
          <cell r="Y20">
            <v>2.31990231990232</v>
          </cell>
        </row>
        <row r="21">
          <cell r="C21">
            <v>7.96460176991151</v>
          </cell>
        </row>
        <row r="21">
          <cell r="E21">
            <v>1.1523199023199</v>
          </cell>
        </row>
        <row r="21">
          <cell r="M21">
            <v>7.96460176991151</v>
          </cell>
        </row>
        <row r="21">
          <cell r="O21">
            <v>1.00219385719984</v>
          </cell>
        </row>
        <row r="21">
          <cell r="W21">
            <v>7.96460176991151</v>
          </cell>
        </row>
        <row r="21">
          <cell r="Y21">
            <v>1.1523199023199</v>
          </cell>
        </row>
        <row r="22">
          <cell r="C22">
            <v>20.353982300885</v>
          </cell>
        </row>
        <row r="22">
          <cell r="E22">
            <v>0.28998778998779</v>
          </cell>
        </row>
        <row r="22">
          <cell r="M22">
            <v>20.353982300885</v>
          </cell>
        </row>
        <row r="22">
          <cell r="O22">
            <v>0.309134423613881</v>
          </cell>
        </row>
        <row r="22">
          <cell r="W22">
            <v>20.353982300885</v>
          </cell>
        </row>
        <row r="22">
          <cell r="Y22">
            <v>0.28998778998779</v>
          </cell>
        </row>
        <row r="23">
          <cell r="C23">
            <v>24.7787610619469</v>
          </cell>
        </row>
        <row r="23">
          <cell r="E23">
            <v>0.231990231990232</v>
          </cell>
        </row>
        <row r="23">
          <cell r="M23">
            <v>24.7787610619469</v>
          </cell>
        </row>
        <row r="23">
          <cell r="O23">
            <v>0.400877542879936</v>
          </cell>
        </row>
        <row r="23">
          <cell r="W23">
            <v>24.7787610619469</v>
          </cell>
        </row>
        <row r="23">
          <cell r="Y23">
            <v>0.460927960927961</v>
          </cell>
        </row>
        <row r="32">
          <cell r="E32">
            <v>7.02603785103785</v>
          </cell>
        </row>
        <row r="32">
          <cell r="O32">
            <v>8.96406063023534</v>
          </cell>
        </row>
        <row r="32">
          <cell r="Y32">
            <v>9.76185897435897</v>
          </cell>
        </row>
        <row r="33">
          <cell r="E33">
            <v>1.1523199023199</v>
          </cell>
        </row>
        <row r="33">
          <cell r="O33">
            <v>1.00219385719984</v>
          </cell>
        </row>
        <row r="33">
          <cell r="Y33">
            <v>1.1523199023199</v>
          </cell>
        </row>
        <row r="34">
          <cell r="E34">
            <v>0.595034595034595</v>
          </cell>
        </row>
        <row r="34">
          <cell r="O34">
            <v>0.974870362983646</v>
          </cell>
        </row>
        <row r="34">
          <cell r="Y34">
            <v>0.994708994708995</v>
          </cell>
        </row>
        <row r="35">
          <cell r="G35">
            <v>4.07000407000407</v>
          </cell>
        </row>
        <row r="35">
          <cell r="Q35">
            <v>3.98883127243718</v>
          </cell>
        </row>
        <row r="35">
          <cell r="AA35">
            <v>4.07000407000407</v>
          </cell>
        </row>
      </sheetData>
      <sheetData sheetId="2" refreshError="1">
        <row r="2">
          <cell r="F2">
            <v>0.97</v>
          </cell>
          <cell r="G2">
            <v>1.18</v>
          </cell>
        </row>
        <row r="2">
          <cell r="P2">
            <v>1.17</v>
          </cell>
          <cell r="Q2">
            <v>1.38</v>
          </cell>
        </row>
        <row r="2">
          <cell r="Z2">
            <v>1.17</v>
          </cell>
          <cell r="AA2">
            <v>0.98</v>
          </cell>
        </row>
        <row r="3">
          <cell r="B3" t="str">
            <v>普铝55系列固定窗</v>
          </cell>
        </row>
        <row r="3">
          <cell r="D3" t="str">
            <v>C1012</v>
          </cell>
        </row>
        <row r="3">
          <cell r="L3" t="str">
            <v>普铝55系列固定窗</v>
          </cell>
        </row>
        <row r="3">
          <cell r="N3" t="str">
            <v>C1214</v>
          </cell>
        </row>
        <row r="3">
          <cell r="V3" t="str">
            <v>普铝55系列固定窗</v>
          </cell>
        </row>
        <row r="3">
          <cell r="X3" t="str">
            <v>C1210</v>
          </cell>
        </row>
        <row r="19">
          <cell r="C19">
            <v>0</v>
          </cell>
        </row>
        <row r="19">
          <cell r="E19">
            <v>1.74733531364669</v>
          </cell>
        </row>
        <row r="19">
          <cell r="M19">
            <v>0</v>
          </cell>
        </row>
        <row r="19">
          <cell r="O19">
            <v>1.2386968908708</v>
          </cell>
        </row>
        <row r="19">
          <cell r="W19">
            <v>0</v>
          </cell>
        </row>
        <row r="19">
          <cell r="Y19">
            <v>1.74428745857317</v>
          </cell>
        </row>
        <row r="20">
          <cell r="C20">
            <v>7.96460176991151</v>
          </cell>
        </row>
        <row r="20">
          <cell r="E20">
            <v>3.0054167394723</v>
          </cell>
        </row>
        <row r="20">
          <cell r="M20">
            <v>7.96460176991151</v>
          </cell>
        </row>
        <row r="20">
          <cell r="O20">
            <v>2.52694165737644</v>
          </cell>
        </row>
        <row r="20">
          <cell r="W20">
            <v>7.96460176991151</v>
          </cell>
        </row>
        <row r="20">
          <cell r="Y20">
            <v>3.00017442874586</v>
          </cell>
        </row>
        <row r="21">
          <cell r="C21">
            <v>7.96460176991151</v>
          </cell>
        </row>
        <row r="21">
          <cell r="E21">
            <v>0.939192731085095</v>
          </cell>
        </row>
        <row r="21">
          <cell r="M21">
            <v>7.96460176991151</v>
          </cell>
        </row>
        <row r="21">
          <cell r="O21">
            <v>0.789669267930138</v>
          </cell>
        </row>
        <row r="21">
          <cell r="W21">
            <v>7.96460176991151</v>
          </cell>
        </row>
        <row r="21">
          <cell r="Y21">
            <v>0.93755450898308</v>
          </cell>
        </row>
        <row r="22">
          <cell r="C22">
            <v>20.353982300885</v>
          </cell>
        </row>
        <row r="22">
          <cell r="E22">
            <v>0.375677092434038</v>
          </cell>
        </row>
        <row r="22">
          <cell r="M22">
            <v>20.353982300885</v>
          </cell>
        </row>
        <row r="22">
          <cell r="O22">
            <v>0.315867707172055</v>
          </cell>
        </row>
        <row r="22">
          <cell r="W22">
            <v>20.353982300885</v>
          </cell>
        </row>
        <row r="22">
          <cell r="Y22">
            <v>0.375021803593232</v>
          </cell>
        </row>
        <row r="23">
          <cell r="C23">
            <v>1.23893805309735</v>
          </cell>
        </row>
        <row r="23">
          <cell r="E23">
            <v>0</v>
          </cell>
        </row>
        <row r="23">
          <cell r="M23">
            <v>1.23893805309735</v>
          </cell>
        </row>
        <row r="23">
          <cell r="O23">
            <v>0</v>
          </cell>
        </row>
        <row r="23">
          <cell r="W23">
            <v>1.23893805309735</v>
          </cell>
        </row>
        <row r="23">
          <cell r="Y23">
            <v>0</v>
          </cell>
        </row>
        <row r="33">
          <cell r="E33">
            <v>3.9258256159357</v>
          </cell>
        </row>
        <row r="33">
          <cell r="O33">
            <v>3.30081753994797</v>
          </cell>
        </row>
        <row r="33">
          <cell r="Y33">
            <v>3.91897784754928</v>
          </cell>
        </row>
        <row r="34">
          <cell r="E34">
            <v>0.351214398042984</v>
          </cell>
        </row>
        <row r="34">
          <cell r="O34">
            <v>0.248978075065032</v>
          </cell>
        </row>
        <row r="34">
          <cell r="Y34">
            <v>0.350601779173208</v>
          </cell>
        </row>
        <row r="35">
          <cell r="G35">
            <v>10.4840118818801</v>
          </cell>
        </row>
        <row r="35">
          <cell r="Q35">
            <v>7.43218134522482</v>
          </cell>
        </row>
        <row r="35">
          <cell r="AA35">
            <v>10.465724751439</v>
          </cell>
        </row>
      </sheetData>
      <sheetData sheetId="3" refreshError="1">
        <row r="2">
          <cell r="F2">
            <v>1.67</v>
          </cell>
          <cell r="G2">
            <v>1.18</v>
          </cell>
        </row>
        <row r="2">
          <cell r="P2">
            <v>1.17</v>
          </cell>
          <cell r="Q2">
            <v>1.68</v>
          </cell>
        </row>
        <row r="2">
          <cell r="Z2">
            <v>1.47</v>
          </cell>
          <cell r="AA2">
            <v>2.08</v>
          </cell>
        </row>
        <row r="3">
          <cell r="B3" t="str">
            <v>普铝55系列外开窗</v>
          </cell>
        </row>
        <row r="3">
          <cell r="D3" t="str">
            <v>C1712</v>
          </cell>
        </row>
        <row r="3">
          <cell r="L3" t="str">
            <v>普铝55系列外开窗</v>
          </cell>
        </row>
        <row r="3">
          <cell r="N3" t="str">
            <v>C1217</v>
          </cell>
        </row>
        <row r="3">
          <cell r="V3" t="str">
            <v>普铝55系列外开窗</v>
          </cell>
        </row>
        <row r="3">
          <cell r="X3" t="str">
            <v>C1521</v>
          </cell>
        </row>
        <row r="19">
          <cell r="C19">
            <v>75.3</v>
          </cell>
        </row>
        <row r="19">
          <cell r="E19">
            <v>1.01491931391454</v>
          </cell>
        </row>
        <row r="19">
          <cell r="M19">
            <v>75.3</v>
          </cell>
        </row>
        <row r="19">
          <cell r="O19">
            <v>1.01750101750102</v>
          </cell>
        </row>
        <row r="19">
          <cell r="W19">
            <v>75.3</v>
          </cell>
        </row>
        <row r="19">
          <cell r="Y19">
            <v>1.30821559392988</v>
          </cell>
        </row>
        <row r="20">
          <cell r="C20">
            <v>7.96460176991151</v>
          </cell>
        </row>
        <row r="20">
          <cell r="E20">
            <v>2.31401603572516</v>
          </cell>
        </row>
        <row r="20">
          <cell r="M20">
            <v>7.96460176991151</v>
          </cell>
        </row>
        <row r="20">
          <cell r="O20">
            <v>2.31990231990232</v>
          </cell>
        </row>
        <row r="20">
          <cell r="W20">
            <v>7.96460176991151</v>
          </cell>
        </row>
        <row r="20">
          <cell r="Y20">
            <v>1.85766614338043</v>
          </cell>
        </row>
        <row r="21">
          <cell r="C21">
            <v>7.96460176991151</v>
          </cell>
        </row>
        <row r="21">
          <cell r="E21">
            <v>1.0225312087689</v>
          </cell>
        </row>
        <row r="21">
          <cell r="M21">
            <v>7.96460176991151</v>
          </cell>
        </row>
        <row r="21">
          <cell r="O21">
            <v>1.1523199023199</v>
          </cell>
        </row>
        <row r="21">
          <cell r="W21">
            <v>7.96460176991151</v>
          </cell>
        </row>
        <row r="21">
          <cell r="Y21">
            <v>1.16104133961277</v>
          </cell>
        </row>
        <row r="22">
          <cell r="C22">
            <v>20.353982300885</v>
          </cell>
        </row>
        <row r="22">
          <cell r="E22">
            <v>0.289252004465645</v>
          </cell>
        </row>
        <row r="22">
          <cell r="M22">
            <v>20.353982300885</v>
          </cell>
        </row>
        <row r="22">
          <cell r="O22">
            <v>0.28998778998779</v>
          </cell>
        </row>
        <row r="22">
          <cell r="W22">
            <v>20.353982300885</v>
          </cell>
        </row>
        <row r="22">
          <cell r="Y22">
            <v>0.232208267922554</v>
          </cell>
        </row>
        <row r="23">
          <cell r="C23">
            <v>1.23893805309735</v>
          </cell>
        </row>
        <row r="23">
          <cell r="E23">
            <v>8.18024967015122</v>
          </cell>
        </row>
        <row r="23">
          <cell r="M23">
            <v>1.23893805309735</v>
          </cell>
        </row>
        <row r="23">
          <cell r="O23">
            <v>9.21855921855922</v>
          </cell>
        </row>
        <row r="23">
          <cell r="W23">
            <v>1.23893805309735</v>
          </cell>
        </row>
        <row r="23">
          <cell r="Y23">
            <v>9.28833071690214</v>
          </cell>
        </row>
        <row r="33">
          <cell r="E33">
            <v>8.00771338678575</v>
          </cell>
        </row>
        <row r="33">
          <cell r="O33">
            <v>8.91330891330891</v>
          </cell>
        </row>
        <row r="33">
          <cell r="Y33">
            <v>8.79604918890633</v>
          </cell>
        </row>
        <row r="34">
          <cell r="E34">
            <v>0.620318684664569</v>
          </cell>
        </row>
        <row r="34">
          <cell r="O34">
            <v>0.621896621896622</v>
          </cell>
        </row>
        <row r="34">
          <cell r="Y34">
            <v>0.79421768707483</v>
          </cell>
        </row>
        <row r="35">
          <cell r="G35">
            <v>6.08951588348726</v>
          </cell>
        </row>
        <row r="35">
          <cell r="Q35">
            <v>6.10500610500611</v>
          </cell>
        </row>
        <row r="35">
          <cell r="AA35">
            <v>3.92464678178964</v>
          </cell>
        </row>
      </sheetData>
      <sheetData sheetId="4" refreshError="1">
        <row r="3">
          <cell r="B3" t="str">
            <v>断桥55系列上悬窗</v>
          </cell>
        </row>
        <row r="3">
          <cell r="D3" t="str">
            <v>C0414</v>
          </cell>
        </row>
        <row r="3">
          <cell r="L3" t="str">
            <v>断桥55系列上悬窗</v>
          </cell>
        </row>
        <row r="3">
          <cell r="N3" t="str">
            <v>C0614</v>
          </cell>
        </row>
        <row r="3">
          <cell r="V3" t="str">
            <v>断桥55系列上悬窗</v>
          </cell>
        </row>
        <row r="3">
          <cell r="X3" t="str">
            <v>C0914</v>
          </cell>
        </row>
        <row r="3">
          <cell r="AF3" t="str">
            <v>断桥55系列上悬窗</v>
          </cell>
        </row>
        <row r="3">
          <cell r="AH3" t="str">
            <v>C0714</v>
          </cell>
        </row>
        <row r="3">
          <cell r="AP3" t="str">
            <v>断桥55系列上悬窗</v>
          </cell>
        </row>
        <row r="3">
          <cell r="AR3" t="str">
            <v>C0415</v>
          </cell>
        </row>
        <row r="3">
          <cell r="AZ3" t="str">
            <v>断桥55系列上悬窗</v>
          </cell>
        </row>
        <row r="3">
          <cell r="BB3" t="str">
            <v>C0814</v>
          </cell>
        </row>
        <row r="19">
          <cell r="C19">
            <v>70.74</v>
          </cell>
        </row>
        <row r="19">
          <cell r="E19">
            <v>1.95848021934978</v>
          </cell>
        </row>
        <row r="19">
          <cell r="M19">
            <v>70.74</v>
          </cell>
        </row>
        <row r="19">
          <cell r="O19">
            <v>1.27129417747267</v>
          </cell>
        </row>
        <row r="19">
          <cell r="W19">
            <v>70.74</v>
          </cell>
        </row>
        <row r="19">
          <cell r="Y19">
            <v>0.832916874895886</v>
          </cell>
        </row>
        <row r="19">
          <cell r="AG19">
            <v>70.74</v>
          </cell>
        </row>
        <row r="19">
          <cell r="AI19">
            <v>1.08154877784988</v>
          </cell>
        </row>
        <row r="19">
          <cell r="AQ19">
            <v>70.74</v>
          </cell>
        </row>
        <row r="19">
          <cell r="AS19">
            <v>1.82615047479912</v>
          </cell>
        </row>
        <row r="19">
          <cell r="BA19">
            <v>70.74</v>
          </cell>
        </row>
        <row r="19">
          <cell r="BC19">
            <v>0.941087897609637</v>
          </cell>
        </row>
        <row r="20">
          <cell r="C20">
            <v>7.96460176991151</v>
          </cell>
        </row>
        <row r="20">
          <cell r="E20">
            <v>5.4837446141794</v>
          </cell>
        </row>
        <row r="20">
          <cell r="M20">
            <v>7.96460176991151</v>
          </cell>
        </row>
        <row r="20">
          <cell r="O20">
            <v>3.96643783371472</v>
          </cell>
        </row>
        <row r="20">
          <cell r="W20">
            <v>7.96460176991151</v>
          </cell>
        </row>
        <row r="20">
          <cell r="Y20">
            <v>2.99850074962519</v>
          </cell>
        </row>
        <row r="20">
          <cell r="AG20">
            <v>7.96460176991151</v>
          </cell>
        </row>
        <row r="20">
          <cell r="AI20">
            <v>3.54747999134761</v>
          </cell>
        </row>
        <row r="20">
          <cell r="AQ20">
            <v>7.96460176991151</v>
          </cell>
        </row>
        <row r="20">
          <cell r="AS20">
            <v>5.40540540540541</v>
          </cell>
        </row>
        <row r="20">
          <cell r="BA20">
            <v>7.96460176991151</v>
          </cell>
        </row>
        <row r="20">
          <cell r="BC20">
            <v>3.23734236777715</v>
          </cell>
        </row>
        <row r="21">
          <cell r="C21">
            <v>7.96460176991151</v>
          </cell>
        </row>
        <row r="21">
          <cell r="E21">
            <v>1.71367019193106</v>
          </cell>
        </row>
        <row r="21">
          <cell r="M21">
            <v>7.96460176991151</v>
          </cell>
        </row>
        <row r="21">
          <cell r="O21">
            <v>1.23951182303585</v>
          </cell>
        </row>
        <row r="21">
          <cell r="W21">
            <v>7.96460176991151</v>
          </cell>
        </row>
        <row r="21">
          <cell r="Y21">
            <v>0.937031484257871</v>
          </cell>
        </row>
        <row r="21">
          <cell r="AG21">
            <v>7.96460176991151</v>
          </cell>
        </row>
        <row r="21">
          <cell r="AI21">
            <v>1.10858749729613</v>
          </cell>
        </row>
        <row r="21">
          <cell r="AQ21">
            <v>7.96460176991151</v>
          </cell>
        </row>
        <row r="21">
          <cell r="AS21">
            <v>1.68918918918919</v>
          </cell>
        </row>
        <row r="21">
          <cell r="BA21">
            <v>7.96460176991151</v>
          </cell>
        </row>
        <row r="21">
          <cell r="BC21">
            <v>1.01166948993036</v>
          </cell>
        </row>
        <row r="22">
          <cell r="C22">
            <v>20.353982300885</v>
          </cell>
        </row>
        <row r="22">
          <cell r="E22">
            <v>0.685468076772425</v>
          </cell>
        </row>
        <row r="22">
          <cell r="M22">
            <v>20.353982300885</v>
          </cell>
        </row>
        <row r="22">
          <cell r="O22">
            <v>0.49580472921434</v>
          </cell>
        </row>
        <row r="22">
          <cell r="W22">
            <v>20.353982300885</v>
          </cell>
        </row>
        <row r="22">
          <cell r="Y22">
            <v>0.374812593703148</v>
          </cell>
        </row>
        <row r="22">
          <cell r="AG22">
            <v>20.353982300885</v>
          </cell>
        </row>
        <row r="22">
          <cell r="AI22">
            <v>0.443434998918451</v>
          </cell>
        </row>
        <row r="22">
          <cell r="AQ22">
            <v>20.353982300885</v>
          </cell>
        </row>
        <row r="22">
          <cell r="AS22">
            <v>0.675675675675676</v>
          </cell>
        </row>
        <row r="22">
          <cell r="BA22">
            <v>20.353982300885</v>
          </cell>
        </row>
        <row r="22">
          <cell r="BC22">
            <v>0.404667795972144</v>
          </cell>
        </row>
        <row r="23">
          <cell r="C23">
            <v>1.23893805309735</v>
          </cell>
        </row>
        <row r="23">
          <cell r="E23">
            <v>13.7093615354485</v>
          </cell>
        </row>
        <row r="23">
          <cell r="M23">
            <v>1.23893805309735</v>
          </cell>
        </row>
        <row r="23">
          <cell r="O23">
            <v>9.9160945842868</v>
          </cell>
        </row>
        <row r="23">
          <cell r="W23">
            <v>1.23893805309735</v>
          </cell>
        </row>
        <row r="23">
          <cell r="Y23">
            <v>7.49625187406297</v>
          </cell>
        </row>
        <row r="23">
          <cell r="AG23">
            <v>1.23893805309735</v>
          </cell>
        </row>
        <row r="23">
          <cell r="AI23">
            <v>8.86869997836902</v>
          </cell>
        </row>
        <row r="23">
          <cell r="AQ23">
            <v>1.23893805309735</v>
          </cell>
        </row>
        <row r="23">
          <cell r="AS23">
            <v>13.5135135135135</v>
          </cell>
        </row>
        <row r="23">
          <cell r="BA23">
            <v>1.23893805309735</v>
          </cell>
        </row>
        <row r="23">
          <cell r="BC23">
            <v>8.09335591944288</v>
          </cell>
        </row>
        <row r="32">
          <cell r="E32">
            <v>15.9782608695652</v>
          </cell>
        </row>
        <row r="32">
          <cell r="O32">
            <v>13.0596453089245</v>
          </cell>
        </row>
        <row r="32">
          <cell r="Y32">
            <v>9.87267616191904</v>
          </cell>
        </row>
        <row r="32">
          <cell r="AI32">
            <v>11.6802109020117</v>
          </cell>
        </row>
        <row r="32">
          <cell r="AS32">
            <v>17.7975</v>
          </cell>
        </row>
        <row r="32">
          <cell r="BC32">
            <v>10.6590711462451</v>
          </cell>
        </row>
        <row r="33">
          <cell r="E33">
            <v>1.71367019193106</v>
          </cell>
        </row>
        <row r="33">
          <cell r="O33">
            <v>1.40064836003051</v>
          </cell>
        </row>
        <row r="33">
          <cell r="Y33">
            <v>1.05884557721139</v>
          </cell>
        </row>
        <row r="33">
          <cell r="AI33">
            <v>1.25270387194462</v>
          </cell>
        </row>
        <row r="33">
          <cell r="AS33">
            <v>1.90878378378378</v>
          </cell>
        </row>
        <row r="33">
          <cell r="BC33">
            <v>1.14318652362131</v>
          </cell>
        </row>
        <row r="34">
          <cell r="E34">
            <v>2.29063846455151</v>
          </cell>
        </row>
        <row r="34">
          <cell r="O34">
            <v>1.6802034070684</v>
          </cell>
        </row>
        <row r="34">
          <cell r="Y34">
            <v>1.1008229218724</v>
          </cell>
        </row>
        <row r="34">
          <cell r="AI34">
            <v>1.42942677914774</v>
          </cell>
        </row>
        <row r="34">
          <cell r="AS34">
            <v>2.41352812271731</v>
          </cell>
        </row>
        <row r="34">
          <cell r="BC34">
            <v>1.24378693769998</v>
          </cell>
        </row>
        <row r="35">
          <cell r="G35">
            <v>15.6678417547983</v>
          </cell>
        </row>
        <row r="83">
          <cell r="I83">
            <v>0.455357142857143</v>
          </cell>
        </row>
        <row r="83">
          <cell r="S83">
            <v>0.45976253298153</v>
          </cell>
        </row>
        <row r="83">
          <cell r="AC83">
            <v>0.394134078212291</v>
          </cell>
        </row>
        <row r="83">
          <cell r="AM83">
            <v>0.411290322580645</v>
          </cell>
        </row>
        <row r="83">
          <cell r="AW83">
            <v>0.457692307692308</v>
          </cell>
        </row>
        <row r="84">
          <cell r="I84">
            <v>0.394642857142857</v>
          </cell>
        </row>
        <row r="84">
          <cell r="S84">
            <v>0.39023746701847</v>
          </cell>
        </row>
        <row r="84">
          <cell r="AC84">
            <v>0.455865921787709</v>
          </cell>
        </row>
        <row r="84">
          <cell r="AM84">
            <v>0.438709677419355</v>
          </cell>
        </row>
        <row r="84">
          <cell r="AW84">
            <v>0.392307692307692</v>
          </cell>
        </row>
      </sheetData>
      <sheetData sheetId="5" refreshError="1">
        <row r="2">
          <cell r="P2">
            <v>1.77</v>
          </cell>
          <cell r="Q2">
            <v>1.68</v>
          </cell>
        </row>
        <row r="2">
          <cell r="Z2">
            <v>2.97</v>
          </cell>
          <cell r="AA2">
            <v>1.68</v>
          </cell>
        </row>
        <row r="2">
          <cell r="AJ2">
            <v>1.87</v>
          </cell>
          <cell r="AK2">
            <v>1.68</v>
          </cell>
        </row>
        <row r="2">
          <cell r="AT2">
            <v>2.07</v>
          </cell>
          <cell r="AU2">
            <v>1.68</v>
          </cell>
        </row>
        <row r="2">
          <cell r="BD2">
            <v>1.47</v>
          </cell>
          <cell r="BE2">
            <v>1.38</v>
          </cell>
        </row>
        <row r="2">
          <cell r="BN2">
            <v>1.57</v>
          </cell>
          <cell r="BO2">
            <v>1.78</v>
          </cell>
        </row>
        <row r="2">
          <cell r="BX2">
            <v>1.97</v>
          </cell>
          <cell r="BY2">
            <v>1.78</v>
          </cell>
        </row>
        <row r="2">
          <cell r="CH2">
            <v>2.07</v>
          </cell>
          <cell r="CI2">
            <v>1.78</v>
          </cell>
        </row>
        <row r="2">
          <cell r="CR2">
            <v>1.47</v>
          </cell>
          <cell r="CS2">
            <v>1.68</v>
          </cell>
        </row>
        <row r="2">
          <cell r="DB2">
            <v>1.77</v>
          </cell>
          <cell r="DC2">
            <v>1.68</v>
          </cell>
        </row>
        <row r="2">
          <cell r="DL2">
            <v>1.77</v>
          </cell>
          <cell r="DM2">
            <v>1.38</v>
          </cell>
        </row>
        <row r="2">
          <cell r="DV2">
            <v>1.47</v>
          </cell>
          <cell r="DW2">
            <v>1.78</v>
          </cell>
        </row>
        <row r="2">
          <cell r="EF2">
            <v>0.87</v>
          </cell>
          <cell r="EG2">
            <v>1.68</v>
          </cell>
        </row>
        <row r="2">
          <cell r="EP2">
            <v>2.17</v>
          </cell>
          <cell r="EQ2">
            <v>1.38</v>
          </cell>
        </row>
        <row r="2">
          <cell r="EZ2">
            <v>0.87</v>
          </cell>
          <cell r="FA2">
            <v>1.38</v>
          </cell>
        </row>
        <row r="2">
          <cell r="FJ2">
            <v>0.97</v>
          </cell>
          <cell r="FK2">
            <v>1.68</v>
          </cell>
        </row>
        <row r="2">
          <cell r="FT2">
            <v>1.47</v>
          </cell>
          <cell r="FU2">
            <v>1.78</v>
          </cell>
        </row>
        <row r="2">
          <cell r="GD2">
            <v>1.77</v>
          </cell>
          <cell r="GE2">
            <v>1.78</v>
          </cell>
        </row>
        <row r="2">
          <cell r="GN2">
            <v>0.37</v>
          </cell>
          <cell r="GO2">
            <v>1.48</v>
          </cell>
        </row>
        <row r="2">
          <cell r="GX2">
            <v>1.17</v>
          </cell>
          <cell r="GY2">
            <v>1.38</v>
          </cell>
        </row>
        <row r="2">
          <cell r="HH2">
            <v>1.17</v>
          </cell>
          <cell r="HI2">
            <v>0.98</v>
          </cell>
        </row>
        <row r="2">
          <cell r="HR2">
            <v>1.07</v>
          </cell>
          <cell r="HS2">
            <v>1.48</v>
          </cell>
        </row>
        <row r="2">
          <cell r="IB2">
            <v>0.37</v>
          </cell>
          <cell r="IC2">
            <v>0.98</v>
          </cell>
        </row>
        <row r="3">
          <cell r="B3" t="str">
            <v>断桥55系列内平开窗</v>
          </cell>
        </row>
        <row r="3">
          <cell r="D3" t="str">
            <v>PC2017</v>
          </cell>
        </row>
        <row r="3">
          <cell r="L3" t="str">
            <v>断桥55系列内平开窗</v>
          </cell>
        </row>
        <row r="3">
          <cell r="N3" t="str">
            <v>PC1817</v>
          </cell>
        </row>
        <row r="3">
          <cell r="V3" t="str">
            <v>断桥55系列内平开窗</v>
          </cell>
        </row>
        <row r="3">
          <cell r="X3" t="str">
            <v>C3017</v>
          </cell>
        </row>
        <row r="3">
          <cell r="AF3" t="str">
            <v>断桥55系列内平开窗</v>
          </cell>
        </row>
        <row r="3">
          <cell r="AH3" t="str">
            <v>PC1917</v>
          </cell>
        </row>
        <row r="3">
          <cell r="AP3" t="str">
            <v>断桥55系列内平开窗</v>
          </cell>
        </row>
        <row r="3">
          <cell r="AR3" t="str">
            <v>PC2117</v>
          </cell>
        </row>
        <row r="3">
          <cell r="AZ3" t="str">
            <v>断桥55系列内平开窗</v>
          </cell>
        </row>
        <row r="3">
          <cell r="BB3" t="str">
            <v>C1514</v>
          </cell>
        </row>
        <row r="3">
          <cell r="BJ3" t="str">
            <v>断桥55系列内平开窗</v>
          </cell>
        </row>
        <row r="3">
          <cell r="BL3" t="str">
            <v>C1618</v>
          </cell>
        </row>
        <row r="3">
          <cell r="BT3" t="str">
            <v>断桥55系列内平开窗</v>
          </cell>
        </row>
        <row r="3">
          <cell r="BV3" t="str">
            <v>DC2018</v>
          </cell>
        </row>
        <row r="3">
          <cell r="CD3" t="str">
            <v>断桥55系列内平开窗</v>
          </cell>
        </row>
        <row r="3">
          <cell r="CF3" t="str">
            <v>C2118</v>
          </cell>
        </row>
        <row r="3">
          <cell r="CN3" t="str">
            <v>断桥55系列内平开窗</v>
          </cell>
        </row>
        <row r="3">
          <cell r="CP3" t="str">
            <v>PC1517</v>
          </cell>
        </row>
        <row r="3">
          <cell r="CX3" t="str">
            <v>断桥55系列内平开窗</v>
          </cell>
        </row>
        <row r="3">
          <cell r="CZ3" t="str">
            <v>C1817</v>
          </cell>
        </row>
        <row r="3">
          <cell r="DH3" t="str">
            <v>断桥55系列内平开窗</v>
          </cell>
        </row>
        <row r="3">
          <cell r="DJ3" t="str">
            <v>C1814</v>
          </cell>
        </row>
        <row r="3">
          <cell r="DR3" t="str">
            <v>断桥55系列内平开窗</v>
          </cell>
        </row>
        <row r="3">
          <cell r="DT3" t="str">
            <v>DC1518</v>
          </cell>
        </row>
        <row r="3">
          <cell r="EB3" t="str">
            <v>断桥55系列内平开窗</v>
          </cell>
        </row>
        <row r="3">
          <cell r="ED3" t="str">
            <v>C0917</v>
          </cell>
        </row>
        <row r="3">
          <cell r="EL3" t="str">
            <v>断桥55系列内平开窗</v>
          </cell>
        </row>
        <row r="3">
          <cell r="EN3" t="str">
            <v>C2214</v>
          </cell>
        </row>
        <row r="3">
          <cell r="EV3" t="str">
            <v>断桥55系列内平开窗</v>
          </cell>
        </row>
        <row r="3">
          <cell r="EX3" t="str">
            <v>C0914</v>
          </cell>
        </row>
        <row r="3">
          <cell r="FF3" t="str">
            <v>断桥55系列内平开窗</v>
          </cell>
        </row>
        <row r="3">
          <cell r="FH3" t="str">
            <v>C1017</v>
          </cell>
        </row>
        <row r="3">
          <cell r="FP3" t="str">
            <v>断桥55系列内平开窗</v>
          </cell>
        </row>
        <row r="3">
          <cell r="FR3" t="str">
            <v>DC1518</v>
          </cell>
        </row>
        <row r="3">
          <cell r="FZ3" t="str">
            <v>断桥55系列内平开窗</v>
          </cell>
        </row>
        <row r="3">
          <cell r="GB3" t="str">
            <v>DC1818</v>
          </cell>
        </row>
        <row r="3">
          <cell r="GJ3" t="str">
            <v>断桥55系列内平开窗</v>
          </cell>
        </row>
        <row r="3">
          <cell r="GL3" t="str">
            <v>DC0415</v>
          </cell>
        </row>
        <row r="3">
          <cell r="GT3" t="str">
            <v>断桥55系列内平开窗</v>
          </cell>
        </row>
        <row r="3">
          <cell r="GV3" t="str">
            <v>C1214a</v>
          </cell>
        </row>
        <row r="3">
          <cell r="HD3" t="str">
            <v>断桥55系列内平开窗</v>
          </cell>
        </row>
        <row r="3">
          <cell r="HF3" t="str">
            <v>C1210</v>
          </cell>
        </row>
        <row r="3">
          <cell r="HN3" t="str">
            <v>断桥55系列内平开窗</v>
          </cell>
        </row>
        <row r="3">
          <cell r="HP3" t="str">
            <v>C1115</v>
          </cell>
        </row>
        <row r="3">
          <cell r="HX3" t="str">
            <v>断桥55系列内平开窗</v>
          </cell>
        </row>
        <row r="3">
          <cell r="HZ3" t="str">
            <v>C0410</v>
          </cell>
        </row>
        <row r="19">
          <cell r="C19">
            <v>53.58</v>
          </cell>
        </row>
        <row r="19">
          <cell r="E19">
            <v>0.302151317379744</v>
          </cell>
        </row>
        <row r="19">
          <cell r="M19">
            <v>53.58</v>
          </cell>
        </row>
        <row r="19">
          <cell r="O19">
            <v>0.336292709174065</v>
          </cell>
        </row>
        <row r="19">
          <cell r="W19">
            <v>53.58</v>
          </cell>
        </row>
        <row r="19">
          <cell r="Y19">
            <v>0.400833734167067</v>
          </cell>
        </row>
        <row r="19">
          <cell r="AG19">
            <v>53.58</v>
          </cell>
        </row>
        <row r="19">
          <cell r="AI19">
            <v>0.318309141838554</v>
          </cell>
        </row>
        <row r="19">
          <cell r="AQ19">
            <v>53.58</v>
          </cell>
        </row>
        <row r="19">
          <cell r="AS19">
            <v>0.287554635380722</v>
          </cell>
        </row>
        <row r="19">
          <cell r="BA19">
            <v>53.58</v>
          </cell>
        </row>
        <row r="19">
          <cell r="BC19">
            <v>0.49295080350981</v>
          </cell>
        </row>
        <row r="19">
          <cell r="BK19">
            <v>53.58</v>
          </cell>
        </row>
        <row r="19">
          <cell r="BM19">
            <v>0.715665927145209</v>
          </cell>
        </row>
        <row r="19">
          <cell r="BU19">
            <v>53.58</v>
          </cell>
        </row>
        <row r="19">
          <cell r="BW19">
            <v>0.855529572805567</v>
          </cell>
        </row>
        <row r="19">
          <cell r="CE19">
            <v>53.58</v>
          </cell>
        </row>
        <row r="19">
          <cell r="CG19">
            <v>0.814199641752158</v>
          </cell>
        </row>
        <row r="19">
          <cell r="CO19">
            <v>53.58</v>
          </cell>
        </row>
        <row r="19">
          <cell r="CQ19">
            <v>0.404923874311629</v>
          </cell>
        </row>
        <row r="19">
          <cell r="CY19">
            <v>53.58</v>
          </cell>
        </row>
        <row r="19">
          <cell r="DA19">
            <v>0.336292709174065</v>
          </cell>
        </row>
        <row r="19">
          <cell r="DI19">
            <v>53.58</v>
          </cell>
        </row>
        <row r="19">
          <cell r="DK19">
            <v>0.409399819864079</v>
          </cell>
        </row>
        <row r="19">
          <cell r="DS19">
            <v>53.58</v>
          </cell>
        </row>
        <row r="19">
          <cell r="DU19">
            <v>0.382175342046931</v>
          </cell>
        </row>
        <row r="19">
          <cell r="EC19">
            <v>53.58</v>
          </cell>
        </row>
        <row r="19">
          <cell r="EE19">
            <v>0.684181718664477</v>
          </cell>
        </row>
        <row r="19">
          <cell r="EM19">
            <v>53.58</v>
          </cell>
        </row>
        <row r="19">
          <cell r="EO19">
            <v>1.00180324584252</v>
          </cell>
        </row>
        <row r="19">
          <cell r="EW19">
            <v>53.58</v>
          </cell>
        </row>
        <row r="19">
          <cell r="EY19">
            <v>0.832916874895886</v>
          </cell>
        </row>
        <row r="19">
          <cell r="FG19">
            <v>53.58</v>
          </cell>
        </row>
        <row r="19">
          <cell r="FI19">
            <v>0.613647520864016</v>
          </cell>
        </row>
        <row r="19">
          <cell r="FQ19">
            <v>53.58</v>
          </cell>
        </row>
        <row r="19">
          <cell r="FS19">
            <v>1.14652602614079</v>
          </cell>
        </row>
        <row r="19">
          <cell r="GA19">
            <v>53.58</v>
          </cell>
        </row>
        <row r="19">
          <cell r="GC19">
            <v>0.952199581032184</v>
          </cell>
        </row>
        <row r="19">
          <cell r="GK19">
            <v>53.58</v>
          </cell>
        </row>
        <row r="19">
          <cell r="GM19">
            <v>1.82615047479912</v>
          </cell>
        </row>
        <row r="19">
          <cell r="GU19">
            <v>53.58</v>
          </cell>
        </row>
        <row r="19">
          <cell r="GW19">
            <v>0.619348445435402</v>
          </cell>
        </row>
        <row r="19">
          <cell r="HE19">
            <v>53.58</v>
          </cell>
        </row>
        <row r="19">
          <cell r="HG19">
            <v>1.74428745857317</v>
          </cell>
        </row>
        <row r="19">
          <cell r="HO19">
            <v>53.58</v>
          </cell>
        </row>
        <row r="19">
          <cell r="HQ19">
            <v>1.26294518817883</v>
          </cell>
        </row>
        <row r="19">
          <cell r="HY19">
            <v>53.58</v>
          </cell>
        </row>
        <row r="19">
          <cell r="IA19">
            <v>2.75785990071704</v>
          </cell>
        </row>
        <row r="20">
          <cell r="C20">
            <v>7.96460176991151</v>
          </cell>
        </row>
        <row r="20">
          <cell r="E20">
            <v>1.7645636934977</v>
          </cell>
        </row>
        <row r="20">
          <cell r="M20">
            <v>7.96460176991151</v>
          </cell>
        </row>
        <row r="20">
          <cell r="O20">
            <v>1.85633575464084</v>
          </cell>
        </row>
        <row r="20">
          <cell r="W20">
            <v>7.96460176991151</v>
          </cell>
        </row>
        <row r="20">
          <cell r="Y20">
            <v>1.49110149110149</v>
          </cell>
        </row>
        <row r="20">
          <cell r="AG20">
            <v>7.96460176991151</v>
          </cell>
        </row>
        <row r="20">
          <cell r="AI20">
            <v>1.80799592564298</v>
          </cell>
        </row>
        <row r="20">
          <cell r="AQ20">
            <v>7.96460176991151</v>
          </cell>
        </row>
        <row r="20">
          <cell r="AS20">
            <v>1.72532781228433</v>
          </cell>
        </row>
        <row r="20">
          <cell r="BA20">
            <v>7.96460176991151</v>
          </cell>
        </row>
        <row r="20">
          <cell r="BC20">
            <v>2.24785566400473</v>
          </cell>
        </row>
        <row r="20">
          <cell r="BK20">
            <v>7.96460176991151</v>
          </cell>
        </row>
        <row r="20">
          <cell r="BM20">
            <v>1.91798468474916</v>
          </cell>
        </row>
        <row r="20">
          <cell r="BU20">
            <v>7.96460176991151</v>
          </cell>
        </row>
        <row r="20">
          <cell r="BW20">
            <v>1.71105914561113</v>
          </cell>
        </row>
        <row r="20">
          <cell r="CE20">
            <v>7.96460176991151</v>
          </cell>
        </row>
        <row r="20">
          <cell r="CG20">
            <v>1.67182326439776</v>
          </cell>
        </row>
        <row r="20">
          <cell r="CO20">
            <v>7.96460176991151</v>
          </cell>
        </row>
        <row r="20">
          <cell r="CQ20">
            <v>2.04081632653061</v>
          </cell>
        </row>
        <row r="20">
          <cell r="CY20">
            <v>7.96460176991151</v>
          </cell>
        </row>
        <row r="20">
          <cell r="DA20">
            <v>1.85633575464084</v>
          </cell>
        </row>
        <row r="20">
          <cell r="DI20">
            <v>7.96460176991151</v>
          </cell>
        </row>
        <row r="20">
          <cell r="DK20">
            <v>2.06337509211496</v>
          </cell>
        </row>
        <row r="20">
          <cell r="DS20">
            <v>7.96460176991151</v>
          </cell>
        </row>
        <row r="20">
          <cell r="DU20">
            <v>1.98731177864404</v>
          </cell>
        </row>
        <row r="20">
          <cell r="EC20">
            <v>7.96460176991151</v>
          </cell>
        </row>
        <row r="20">
          <cell r="EE20">
            <v>2.79146141215107</v>
          </cell>
        </row>
        <row r="20">
          <cell r="EM20">
            <v>7.96460176991151</v>
          </cell>
        </row>
        <row r="20">
          <cell r="EO20">
            <v>1.89674747879516</v>
          </cell>
        </row>
        <row r="20">
          <cell r="EW20">
            <v>7.96460176991151</v>
          </cell>
        </row>
        <row r="20">
          <cell r="EY20">
            <v>2.99850074962519</v>
          </cell>
        </row>
        <row r="20">
          <cell r="FG20">
            <v>7.96460176991151</v>
          </cell>
        </row>
        <row r="20">
          <cell r="FI20">
            <v>2.60186548846343</v>
          </cell>
        </row>
        <row r="20">
          <cell r="FQ20">
            <v>7.96460176991151</v>
          </cell>
        </row>
        <row r="20">
          <cell r="FS20">
            <v>1.98731177864404</v>
          </cell>
        </row>
        <row r="20">
          <cell r="GA20">
            <v>7.96460176991151</v>
          </cell>
        </row>
        <row r="20">
          <cell r="GC20">
            <v>1.80283120675427</v>
          </cell>
        </row>
        <row r="20">
          <cell r="GK20">
            <v>7.96460176991151</v>
          </cell>
        </row>
        <row r="20">
          <cell r="GM20">
            <v>5.40540540540541</v>
          </cell>
        </row>
        <row r="20">
          <cell r="GU20">
            <v>7.96460176991151</v>
          </cell>
        </row>
        <row r="20">
          <cell r="GW20">
            <v>2.52694165737644</v>
          </cell>
        </row>
        <row r="20">
          <cell r="HE20">
            <v>7.96460176991151</v>
          </cell>
        </row>
        <row r="20">
          <cell r="HG20">
            <v>3.00017442874586</v>
          </cell>
        </row>
        <row r="20">
          <cell r="HO20">
            <v>7.96460176991151</v>
          </cell>
        </row>
        <row r="20">
          <cell r="HQ20">
            <v>2.57640818388482</v>
          </cell>
        </row>
        <row r="20">
          <cell r="HY20">
            <v>7.96460176991151</v>
          </cell>
        </row>
        <row r="20">
          <cell r="IA20">
            <v>5.95697738554882</v>
          </cell>
        </row>
        <row r="21">
          <cell r="C21">
            <v>7.96460176991151</v>
          </cell>
        </row>
        <row r="21">
          <cell r="M21">
            <v>7.96460176991151</v>
          </cell>
        </row>
        <row r="21">
          <cell r="O21">
            <v>0.862590799031477</v>
          </cell>
        </row>
        <row r="21">
          <cell r="W21">
            <v>7.96460176991151</v>
          </cell>
        </row>
        <row r="21">
          <cell r="Y21">
            <v>0.922919672919673</v>
          </cell>
        </row>
        <row r="21">
          <cell r="AG21">
            <v>7.96460176991151</v>
          </cell>
        </row>
        <row r="21">
          <cell r="AI21">
            <v>0.832378405907818</v>
          </cell>
        </row>
        <row r="21">
          <cell r="AQ21">
            <v>7.96460176991151</v>
          </cell>
        </row>
        <row r="21">
          <cell r="AS21">
            <v>0.780710835058661</v>
          </cell>
        </row>
        <row r="21">
          <cell r="BA21">
            <v>7.96460176991151</v>
          </cell>
        </row>
        <row r="21">
          <cell r="BC21">
            <v>1.04259094942325</v>
          </cell>
        </row>
        <row r="21">
          <cell r="BK21">
            <v>7.96460176991151</v>
          </cell>
        </row>
        <row r="21">
          <cell r="BM21">
            <v>1.05829098976598</v>
          </cell>
        </row>
        <row r="21">
          <cell r="BU21">
            <v>7.96460176991151</v>
          </cell>
        </row>
        <row r="21">
          <cell r="BW21">
            <v>1.07654137911367</v>
          </cell>
        </row>
        <row r="21">
          <cell r="CE21">
            <v>7.96460176991151</v>
          </cell>
        </row>
        <row r="21">
          <cell r="CG21">
            <v>1.0516745372632</v>
          </cell>
        </row>
        <row r="21">
          <cell r="CO21">
            <v>7.96460176991151</v>
          </cell>
        </row>
        <row r="21">
          <cell r="CQ21">
            <v>0.977891156462585</v>
          </cell>
        </row>
        <row r="21">
          <cell r="CY21">
            <v>7.96460176991151</v>
          </cell>
        </row>
        <row r="21">
          <cell r="DA21">
            <v>0.862590799031477</v>
          </cell>
        </row>
        <row r="21">
          <cell r="DI21">
            <v>7.96460176991151</v>
          </cell>
        </row>
        <row r="21">
          <cell r="DK21">
            <v>0.927290591992139</v>
          </cell>
        </row>
        <row r="21">
          <cell r="DS21">
            <v>7.96460176991151</v>
          </cell>
        </row>
        <row r="21">
          <cell r="DU21">
            <v>0.961170985248032</v>
          </cell>
        </row>
        <row r="21">
          <cell r="EC21">
            <v>7.96460176991151</v>
          </cell>
        </row>
        <row r="21">
          <cell r="EE21">
            <v>1.5736179529283</v>
          </cell>
        </row>
        <row r="21">
          <cell r="EM21">
            <v>7.96460176991151</v>
          </cell>
        </row>
        <row r="21">
          <cell r="EO21">
            <v>1.05356308021105</v>
          </cell>
        </row>
        <row r="21">
          <cell r="EW21">
            <v>7.96460176991151</v>
          </cell>
        </row>
        <row r="21">
          <cell r="EY21">
            <v>0.937031484257871</v>
          </cell>
        </row>
        <row r="21">
          <cell r="FG21">
            <v>7.96460176991151</v>
          </cell>
        </row>
        <row r="21">
          <cell r="FI21">
            <v>1.47275405007364</v>
          </cell>
        </row>
        <row r="21">
          <cell r="FQ21">
            <v>7.96460176991151</v>
          </cell>
        </row>
        <row r="21">
          <cell r="FS21">
            <v>1.2516242452037</v>
          </cell>
        </row>
        <row r="21">
          <cell r="GA21">
            <v>7.96460176991151</v>
          </cell>
        </row>
        <row r="21">
          <cell r="GC21">
            <v>1.13470450073002</v>
          </cell>
        </row>
        <row r="21">
          <cell r="GK21">
            <v>7.96460176991151</v>
          </cell>
        </row>
        <row r="21">
          <cell r="GM21">
            <v>1.68918918918919</v>
          </cell>
        </row>
        <row r="21">
          <cell r="GU21">
            <v>7.96460176991151</v>
          </cell>
        </row>
        <row r="21">
          <cell r="GW21">
            <v>1.21701969528056</v>
          </cell>
        </row>
        <row r="21">
          <cell r="HE21">
            <v>7.96460176991151</v>
          </cell>
        </row>
        <row r="21">
          <cell r="HG21">
            <v>1.36490493633351</v>
          </cell>
        </row>
        <row r="21">
          <cell r="HO21">
            <v>7.96460176991151</v>
          </cell>
        </row>
        <row r="21">
          <cell r="HQ21">
            <v>1.27241727709017</v>
          </cell>
        </row>
        <row r="21">
          <cell r="HY21">
            <v>7.96460176991151</v>
          </cell>
        </row>
        <row r="21">
          <cell r="IA21">
            <v>1.861555432984</v>
          </cell>
        </row>
        <row r="22">
          <cell r="C22">
            <v>20.353982300885</v>
          </cell>
        </row>
        <row r="22">
          <cell r="E22">
            <v>0.220570461687213</v>
          </cell>
        </row>
        <row r="22">
          <cell r="M22">
            <v>20.353982300885</v>
          </cell>
        </row>
        <row r="22">
          <cell r="O22">
            <v>0.232041969330105</v>
          </cell>
        </row>
        <row r="22">
          <cell r="W22">
            <v>20.353982300885</v>
          </cell>
        </row>
        <row r="22">
          <cell r="Y22">
            <v>0.186387686387686</v>
          </cell>
        </row>
        <row r="22">
          <cell r="AG22">
            <v>20.353982300885</v>
          </cell>
        </row>
        <row r="22">
          <cell r="AI22">
            <v>0.225999490705373</v>
          </cell>
        </row>
        <row r="22">
          <cell r="AQ22">
            <v>20.353982300885</v>
          </cell>
        </row>
        <row r="22">
          <cell r="AS22">
            <v>0.215665976535542</v>
          </cell>
        </row>
        <row r="22">
          <cell r="BA22">
            <v>20.353982300885</v>
          </cell>
        </row>
        <row r="22">
          <cell r="BC22">
            <v>0.280981958000592</v>
          </cell>
        </row>
        <row r="22">
          <cell r="BK22">
            <v>20.353982300885</v>
          </cell>
        </row>
        <row r="22">
          <cell r="BM22">
            <v>0.239748085593645</v>
          </cell>
        </row>
        <row r="22">
          <cell r="BU22">
            <v>20.353982300885</v>
          </cell>
        </row>
        <row r="22">
          <cell r="BW22">
            <v>0.213882393201392</v>
          </cell>
        </row>
        <row r="22">
          <cell r="CE22">
            <v>20.353982300885</v>
          </cell>
        </row>
        <row r="22">
          <cell r="CG22">
            <v>0.20897790804972</v>
          </cell>
        </row>
        <row r="22">
          <cell r="CO22">
            <v>20.353982300885</v>
          </cell>
        </row>
        <row r="22">
          <cell r="CQ22">
            <v>0.255102040816327</v>
          </cell>
        </row>
        <row r="22">
          <cell r="CY22">
            <v>20.353982300885</v>
          </cell>
        </row>
        <row r="22">
          <cell r="DA22">
            <v>0.232041969330105</v>
          </cell>
        </row>
        <row r="22">
          <cell r="DI22">
            <v>20.353982300885</v>
          </cell>
        </row>
        <row r="22">
          <cell r="DK22">
            <v>0.25792188651437</v>
          </cell>
        </row>
        <row r="22">
          <cell r="DS22">
            <v>20.353982300885</v>
          </cell>
        </row>
        <row r="22">
          <cell r="DU22">
            <v>0.248413972330505</v>
          </cell>
        </row>
        <row r="22">
          <cell r="EC22">
            <v>20.353982300885</v>
          </cell>
        </row>
        <row r="22">
          <cell r="EE22">
            <v>0.348932676518883</v>
          </cell>
        </row>
        <row r="22">
          <cell r="EM22">
            <v>20.353982300885</v>
          </cell>
        </row>
        <row r="22">
          <cell r="EO22">
            <v>0.237093434849396</v>
          </cell>
        </row>
        <row r="22">
          <cell r="EW22">
            <v>20.353982300885</v>
          </cell>
        </row>
        <row r="22">
          <cell r="EY22">
            <v>0.374812593703148</v>
          </cell>
        </row>
        <row r="22">
          <cell r="FG22">
            <v>20.353982300885</v>
          </cell>
        </row>
        <row r="22">
          <cell r="FI22">
            <v>0.325233186057928</v>
          </cell>
        </row>
        <row r="22">
          <cell r="FQ22">
            <v>20.353982300885</v>
          </cell>
        </row>
        <row r="22">
          <cell r="FS22">
            <v>0.248413972330505</v>
          </cell>
        </row>
        <row r="22">
          <cell r="GA22">
            <v>20.353982300885</v>
          </cell>
        </row>
        <row r="22">
          <cell r="GC22">
            <v>0.225353900844284</v>
          </cell>
        </row>
        <row r="22">
          <cell r="GK22">
            <v>20.353982300885</v>
          </cell>
        </row>
        <row r="22">
          <cell r="GM22">
            <v>0.675675675675676</v>
          </cell>
        </row>
        <row r="22">
          <cell r="GU22">
            <v>20.353982300885</v>
          </cell>
        </row>
        <row r="22">
          <cell r="GW22">
            <v>0.315867707172055</v>
          </cell>
        </row>
        <row r="22">
          <cell r="HE22">
            <v>20.353982300885</v>
          </cell>
        </row>
        <row r="22">
          <cell r="HG22">
            <v>0.375021803593232</v>
          </cell>
        </row>
        <row r="22">
          <cell r="HO22">
            <v>20.353982300885</v>
          </cell>
        </row>
        <row r="22">
          <cell r="HQ22">
            <v>0.322051022985602</v>
          </cell>
        </row>
        <row r="22">
          <cell r="HY22">
            <v>20.353982300885</v>
          </cell>
        </row>
        <row r="22">
          <cell r="IA22">
            <v>0.744622173193602</v>
          </cell>
        </row>
        <row r="23">
          <cell r="C23">
            <v>1.23893805309735</v>
          </cell>
        </row>
        <row r="23">
          <cell r="E23">
            <v>2.75562001450326</v>
          </cell>
        </row>
        <row r="23">
          <cell r="M23">
            <v>1.23893805309735</v>
          </cell>
        </row>
        <row r="23">
          <cell r="O23">
            <v>3.06698950766747</v>
          </cell>
        </row>
        <row r="23">
          <cell r="W23">
            <v>1.23893805309735</v>
          </cell>
        </row>
        <row r="23">
          <cell r="Y23">
            <v>2.85393618726952</v>
          </cell>
        </row>
        <row r="23">
          <cell r="AG23">
            <v>1.23893805309735</v>
          </cell>
        </row>
        <row r="23">
          <cell r="AI23">
            <v>2.90297937356761</v>
          </cell>
        </row>
        <row r="23">
          <cell r="AQ23">
            <v>1.23893805309735</v>
          </cell>
        </row>
        <row r="23">
          <cell r="AS23">
            <v>2.62249827467219</v>
          </cell>
        </row>
        <row r="23">
          <cell r="BA23">
            <v>1.23893805309735</v>
          </cell>
        </row>
        <row r="23">
          <cell r="BC23">
            <v>3.90417036379769</v>
          </cell>
        </row>
        <row r="23">
          <cell r="BK23">
            <v>1.23893805309735</v>
          </cell>
        </row>
        <row r="23">
          <cell r="BM23">
            <v>5.72532741716167</v>
          </cell>
        </row>
        <row r="23">
          <cell r="BU23">
            <v>1.23893805309735</v>
          </cell>
        </row>
        <row r="23">
          <cell r="BW23">
            <v>5.76056579022415</v>
          </cell>
        </row>
        <row r="23">
          <cell r="CE23">
            <v>1.23893805309735</v>
          </cell>
        </row>
        <row r="23">
          <cell r="CG23">
            <v>5.59083754003148</v>
          </cell>
        </row>
        <row r="23">
          <cell r="CO23">
            <v>1.23893805309735</v>
          </cell>
        </row>
        <row r="23">
          <cell r="CQ23">
            <v>3.69290573372206</v>
          </cell>
        </row>
        <row r="23">
          <cell r="CY23">
            <v>1.23893805309735</v>
          </cell>
        </row>
        <row r="23">
          <cell r="DA23">
            <v>3.06698950766747</v>
          </cell>
        </row>
        <row r="23">
          <cell r="DI23">
            <v>1.23893805309735</v>
          </cell>
        </row>
        <row r="23">
          <cell r="DK23">
            <v>3.24244657332351</v>
          </cell>
        </row>
        <row r="23">
          <cell r="DS23">
            <v>1.23893805309735</v>
          </cell>
        </row>
        <row r="23">
          <cell r="DU23">
            <v>3.63830925628678</v>
          </cell>
        </row>
        <row r="23">
          <cell r="EC23">
            <v>1.23893805309735</v>
          </cell>
        </row>
        <row r="23">
          <cell r="EE23">
            <v>4.59770114942529</v>
          </cell>
        </row>
        <row r="23">
          <cell r="EM23">
            <v>1.23893805309735</v>
          </cell>
        </row>
        <row r="23">
          <cell r="EO23">
            <v>8.42850464168837</v>
          </cell>
        </row>
        <row r="23">
          <cell r="EW23">
            <v>1.23893805309735</v>
          </cell>
        </row>
        <row r="23">
          <cell r="EY23">
            <v>7.49625187406297</v>
          </cell>
        </row>
        <row r="23">
          <cell r="FG23">
            <v>1.23893805309735</v>
          </cell>
        </row>
        <row r="23">
          <cell r="FI23">
            <v>4.12371134020619</v>
          </cell>
        </row>
        <row r="23">
          <cell r="FQ23">
            <v>1.23893805309735</v>
          </cell>
        </row>
        <row r="23">
          <cell r="FS23">
            <v>6.95559122525415</v>
          </cell>
        </row>
        <row r="23">
          <cell r="GA23">
            <v>1.23893805309735</v>
          </cell>
        </row>
        <row r="23">
          <cell r="GC23">
            <v>6.15755729067479</v>
          </cell>
        </row>
        <row r="23">
          <cell r="GK23">
            <v>1.23893805309735</v>
          </cell>
        </row>
        <row r="23">
          <cell r="GM23">
            <v>13.5135135135135</v>
          </cell>
        </row>
        <row r="23">
          <cell r="GU23">
            <v>1.23893805309735</v>
          </cell>
        </row>
        <row r="23">
          <cell r="GW23">
            <v>4.86807878112226</v>
          </cell>
        </row>
        <row r="23">
          <cell r="HE23">
            <v>1.23893805309735</v>
          </cell>
        </row>
        <row r="23">
          <cell r="HG23">
            <v>8.87842316413745</v>
          </cell>
        </row>
        <row r="23">
          <cell r="HO23">
            <v>1.23893805309735</v>
          </cell>
        </row>
        <row r="23">
          <cell r="HQ23">
            <v>8.82798686537004</v>
          </cell>
        </row>
        <row r="23">
          <cell r="HY23">
            <v>1.23893805309735</v>
          </cell>
        </row>
        <row r="23">
          <cell r="IA23">
            <v>14.892443463872</v>
          </cell>
        </row>
        <row r="32">
          <cell r="E32">
            <v>4.50558979937153</v>
          </cell>
        </row>
        <row r="32">
          <cell r="O32">
            <v>4.88165859564165</v>
          </cell>
        </row>
        <row r="32">
          <cell r="Y32">
            <v>4.75390812890813</v>
          </cell>
        </row>
        <row r="32">
          <cell r="AI32">
            <v>4.68356888209829</v>
          </cell>
        </row>
        <row r="32">
          <cell r="AS32">
            <v>4.34480676328502</v>
          </cell>
        </row>
        <row r="32">
          <cell r="BC32">
            <v>6.02129547471162</v>
          </cell>
        </row>
        <row r="32">
          <cell r="BM32">
            <v>7.02250948257354</v>
          </cell>
        </row>
        <row r="32">
          <cell r="BW32">
            <v>7.0030799064621</v>
          </cell>
        </row>
        <row r="32">
          <cell r="CG32">
            <v>6.81927481951908</v>
          </cell>
        </row>
        <row r="32">
          <cell r="CQ32">
            <v>5.63763362487852</v>
          </cell>
        </row>
        <row r="32">
          <cell r="DA32">
            <v>4.88165859564165</v>
          </cell>
        </row>
        <row r="32">
          <cell r="DK32">
            <v>5.2436747727831</v>
          </cell>
        </row>
        <row r="32">
          <cell r="DU32">
            <v>5.53848505694413</v>
          </cell>
        </row>
        <row r="32">
          <cell r="EE32">
            <v>8.04939107827039</v>
          </cell>
        </row>
        <row r="32">
          <cell r="EO32">
            <v>8.63527683163027</v>
          </cell>
        </row>
        <row r="32">
          <cell r="EY32">
            <v>8.2383808095952</v>
          </cell>
        </row>
        <row r="32">
          <cell r="FI32">
            <v>7.4205265095729</v>
          </cell>
        </row>
        <row r="32">
          <cell r="FS32">
            <v>8.2972177635099</v>
          </cell>
        </row>
        <row r="32">
          <cell r="GC32">
            <v>7.43299688948137</v>
          </cell>
        </row>
        <row r="32">
          <cell r="GM32">
            <v>14.8513513513514</v>
          </cell>
        </row>
        <row r="32">
          <cell r="GW32">
            <v>7.17523225566704</v>
          </cell>
        </row>
        <row r="32">
          <cell r="HG32">
            <v>10.1845194488052</v>
          </cell>
        </row>
        <row r="32">
          <cell r="HQ32">
            <v>9.73375221015408</v>
          </cell>
        </row>
        <row r="32">
          <cell r="IA32">
            <v>16.3667953667954</v>
          </cell>
        </row>
        <row r="33">
          <cell r="E33">
            <v>0.805233260817017</v>
          </cell>
        </row>
        <row r="33">
          <cell r="O33">
            <v>0.862590799031477</v>
          </cell>
        </row>
        <row r="33">
          <cell r="Y33">
            <v>0.922919672919673</v>
          </cell>
        </row>
        <row r="33">
          <cell r="AI33">
            <v>0.832378405907818</v>
          </cell>
        </row>
        <row r="33">
          <cell r="AS33">
            <v>0.780710835058661</v>
          </cell>
        </row>
        <row r="33">
          <cell r="BC33">
            <v>1.04259094942325</v>
          </cell>
        </row>
        <row r="33">
          <cell r="BM33">
            <v>1.05829098976598</v>
          </cell>
        </row>
        <row r="33">
          <cell r="BW33">
            <v>1.07654137911367</v>
          </cell>
        </row>
        <row r="33">
          <cell r="CG33">
            <v>1.0516745372632</v>
          </cell>
        </row>
        <row r="33">
          <cell r="CQ33">
            <v>0.977891156462585</v>
          </cell>
        </row>
        <row r="33">
          <cell r="DA33">
            <v>0.862590799031477</v>
          </cell>
        </row>
        <row r="33">
          <cell r="DK33">
            <v>0.927290591992139</v>
          </cell>
        </row>
        <row r="33">
          <cell r="DU33">
            <v>0.961170985248032</v>
          </cell>
        </row>
        <row r="33">
          <cell r="EE33">
            <v>1.5736179529283</v>
          </cell>
        </row>
        <row r="33">
          <cell r="EO33">
            <v>1.05356308021105</v>
          </cell>
        </row>
        <row r="33">
          <cell r="EY33">
            <v>0.937031484257871</v>
          </cell>
        </row>
        <row r="33">
          <cell r="FI33">
            <v>1.47275405007364</v>
          </cell>
        </row>
        <row r="33">
          <cell r="FS33">
            <v>1.2516242452037</v>
          </cell>
        </row>
        <row r="33">
          <cell r="GC33">
            <v>1.13470450073002</v>
          </cell>
        </row>
        <row r="33">
          <cell r="GM33">
            <v>1.68918918918919</v>
          </cell>
        </row>
        <row r="33">
          <cell r="GW33">
            <v>1.21701969528056</v>
          </cell>
        </row>
        <row r="33">
          <cell r="HG33">
            <v>1.36490493633351</v>
          </cell>
        </row>
        <row r="33">
          <cell r="HQ33">
            <v>1.27241727709017</v>
          </cell>
        </row>
        <row r="33">
          <cell r="IA33">
            <v>1.861555432984</v>
          </cell>
        </row>
        <row r="34">
          <cell r="E34">
            <v>0.232052211747643</v>
          </cell>
        </row>
        <row r="34">
          <cell r="O34">
            <v>0.258272800645682</v>
          </cell>
        </row>
        <row r="34">
          <cell r="Y34">
            <v>0.230880230880231</v>
          </cell>
        </row>
        <row r="34">
          <cell r="AI34">
            <v>0.244461420932009</v>
          </cell>
        </row>
        <row r="34">
          <cell r="AS34">
            <v>0.220841959972395</v>
          </cell>
        </row>
        <row r="34">
          <cell r="BC34">
            <v>0.378586217095534</v>
          </cell>
        </row>
        <row r="34">
          <cell r="BM34">
            <v>0.41222357403564</v>
          </cell>
        </row>
        <row r="34">
          <cell r="BW34">
            <v>0.43803114127645</v>
          </cell>
        </row>
        <row r="34">
          <cell r="CG34">
            <v>0.416870216577105</v>
          </cell>
        </row>
        <row r="34">
          <cell r="CQ34">
            <v>0.310981535471331</v>
          </cell>
        </row>
        <row r="34">
          <cell r="DA34">
            <v>0.258272800645682</v>
          </cell>
        </row>
        <row r="34">
          <cell r="DK34">
            <v>0.314419061655613</v>
          </cell>
        </row>
        <row r="34">
          <cell r="DU34">
            <v>0.293510662692043</v>
          </cell>
        </row>
        <row r="34">
          <cell r="EE34">
            <v>0.525451559934319</v>
          </cell>
        </row>
        <row r="34">
          <cell r="EO34">
            <v>0.512923261871368</v>
          </cell>
        </row>
        <row r="34">
          <cell r="EY34">
            <v>0.63968015992004</v>
          </cell>
        </row>
        <row r="34">
          <cell r="FI34">
            <v>0.471281296023564</v>
          </cell>
        </row>
        <row r="34">
          <cell r="FS34">
            <v>0.587021325384086</v>
          </cell>
        </row>
        <row r="34">
          <cell r="GC34">
            <v>0.487526185488478</v>
          </cell>
        </row>
        <row r="34">
          <cell r="GM34">
            <v>1.40248356464573</v>
          </cell>
        </row>
        <row r="34">
          <cell r="GW34">
            <v>0.475659606094389</v>
          </cell>
        </row>
        <row r="34">
          <cell r="HG34">
            <v>1.00470957613815</v>
          </cell>
        </row>
        <row r="34">
          <cell r="HQ34">
            <v>0.727456428391008</v>
          </cell>
        </row>
        <row r="34">
          <cell r="IA34">
            <v>2.11803640375069</v>
          </cell>
        </row>
        <row r="35">
          <cell r="G35">
            <v>2.41721053903795</v>
          </cell>
        </row>
        <row r="35">
          <cell r="Q35">
            <v>2.69034167339252</v>
          </cell>
        </row>
        <row r="35">
          <cell r="AA35">
            <v>2.4050024050024</v>
          </cell>
        </row>
        <row r="35">
          <cell r="AK35">
            <v>2.54647313470843</v>
          </cell>
        </row>
        <row r="35">
          <cell r="AU35">
            <v>2.30043708304578</v>
          </cell>
        </row>
        <row r="35">
          <cell r="BE35">
            <v>3.94360642807848</v>
          </cell>
        </row>
        <row r="35">
          <cell r="BO35">
            <v>4.29399556287125</v>
          </cell>
        </row>
        <row r="35">
          <cell r="BY35">
            <v>3.42211829122227</v>
          </cell>
        </row>
        <row r="35">
          <cell r="CI35">
            <v>3.25679856700863</v>
          </cell>
        </row>
        <row r="35">
          <cell r="CS35">
            <v>3.23939099449304</v>
          </cell>
        </row>
        <row r="35">
          <cell r="DC35">
            <v>2.69034167339252</v>
          </cell>
        </row>
        <row r="35">
          <cell r="DM35">
            <v>3.27519855891263</v>
          </cell>
        </row>
        <row r="35">
          <cell r="DW35">
            <v>3.05740273637545</v>
          </cell>
        </row>
        <row r="35">
          <cell r="EG35">
            <v>5.47345374931582</v>
          </cell>
        </row>
        <row r="35">
          <cell r="EQ35">
            <v>2.67147532224671</v>
          </cell>
        </row>
        <row r="35">
          <cell r="FA35">
            <v>6.66333499916708</v>
          </cell>
        </row>
        <row r="35">
          <cell r="FK35">
            <v>4.90918016691213</v>
          </cell>
        </row>
        <row r="35">
          <cell r="FU35">
            <v>6.1148054727509</v>
          </cell>
        </row>
        <row r="35">
          <cell r="GE35">
            <v>5.07839776550498</v>
          </cell>
        </row>
        <row r="35">
          <cell r="GO35">
            <v>14.609203798393</v>
          </cell>
        </row>
        <row r="35">
          <cell r="GY35">
            <v>4.95478756348322</v>
          </cell>
        </row>
        <row r="35">
          <cell r="HI35">
            <v>10.465724751439</v>
          </cell>
        </row>
        <row r="35">
          <cell r="HS35">
            <v>7.577671129073</v>
          </cell>
        </row>
        <row r="35">
          <cell r="IC35">
            <v>22.0628792057364</v>
          </cell>
        </row>
        <row r="84">
          <cell r="DO84">
            <v>0.288135593220339</v>
          </cell>
        </row>
        <row r="85">
          <cell r="CK85">
            <v>0.383198990392444</v>
          </cell>
        </row>
        <row r="85">
          <cell r="DO85">
            <v>0.561864406779661</v>
          </cell>
        </row>
        <row r="86">
          <cell r="CK86">
            <v>0.466801009607556</v>
          </cell>
        </row>
      </sheetData>
      <sheetData sheetId="6" refreshError="1">
        <row r="2">
          <cell r="F2">
            <v>2.37</v>
          </cell>
          <cell r="G2">
            <v>2.29</v>
          </cell>
        </row>
        <row r="2">
          <cell r="O2">
            <v>2.37</v>
          </cell>
          <cell r="P2">
            <v>2.29</v>
          </cell>
        </row>
        <row r="2">
          <cell r="X2">
            <v>3.47</v>
          </cell>
          <cell r="Y2">
            <v>2.29</v>
          </cell>
        </row>
        <row r="2">
          <cell r="AG2">
            <v>1.42</v>
          </cell>
          <cell r="AH2">
            <v>2.29</v>
          </cell>
        </row>
        <row r="2">
          <cell r="AP2">
            <v>2.67</v>
          </cell>
          <cell r="AQ2">
            <v>2.29</v>
          </cell>
        </row>
        <row r="2">
          <cell r="AY2">
            <v>2.97</v>
          </cell>
          <cell r="AZ2">
            <v>2.29</v>
          </cell>
        </row>
        <row r="2">
          <cell r="BH2">
            <v>1.97</v>
          </cell>
          <cell r="BI2">
            <v>2.29</v>
          </cell>
        </row>
        <row r="3">
          <cell r="A3" t="str">
            <v>80系列普铝推拉门</v>
          </cell>
        </row>
        <row r="3">
          <cell r="E3" t="str">
            <v>TLM2423</v>
          </cell>
        </row>
        <row r="3">
          <cell r="J3" t="str">
            <v>80系列普铝推拉门</v>
          </cell>
        </row>
        <row r="3">
          <cell r="N3" t="str">
            <v>TLM1823</v>
          </cell>
        </row>
        <row r="3">
          <cell r="S3" t="str">
            <v>80系列普铝推拉门</v>
          </cell>
        </row>
        <row r="3">
          <cell r="W3" t="str">
            <v>TLM3523</v>
          </cell>
        </row>
        <row r="3">
          <cell r="AB3" t="str">
            <v>80系列普铝推拉门</v>
          </cell>
        </row>
        <row r="3">
          <cell r="AF3" t="str">
            <v>TLM14523</v>
          </cell>
        </row>
        <row r="3">
          <cell r="AK3" t="str">
            <v>80系列普铝推拉门</v>
          </cell>
        </row>
        <row r="3">
          <cell r="AO3" t="str">
            <v>TLM2723</v>
          </cell>
        </row>
        <row r="3">
          <cell r="AT3" t="str">
            <v>80系列普铝推拉门</v>
          </cell>
        </row>
        <row r="3">
          <cell r="AX3" t="str">
            <v>TLM3023</v>
          </cell>
        </row>
        <row r="3">
          <cell r="BC3" t="str">
            <v>80系列普铝推拉门</v>
          </cell>
        </row>
        <row r="3">
          <cell r="BG3" t="str">
            <v>TLM2023</v>
          </cell>
        </row>
        <row r="21">
          <cell r="C21">
            <v>42.34</v>
          </cell>
        </row>
        <row r="21">
          <cell r="E21">
            <v>0.184253680467267</v>
          </cell>
        </row>
        <row r="21">
          <cell r="L21">
            <v>42.34</v>
          </cell>
        </row>
        <row r="21">
          <cell r="N21">
            <v>0.184253680467267</v>
          </cell>
        </row>
        <row r="21">
          <cell r="U21">
            <v>42.34</v>
          </cell>
        </row>
        <row r="21">
          <cell r="W21">
            <v>0.25168946553742</v>
          </cell>
        </row>
        <row r="21">
          <cell r="AD21">
            <v>42.34</v>
          </cell>
        </row>
        <row r="21">
          <cell r="AF21">
            <v>0.307521987822129</v>
          </cell>
        </row>
        <row r="21">
          <cell r="AM21">
            <v>42.34</v>
          </cell>
        </row>
        <row r="21">
          <cell r="AO21">
            <v>0.327102039481216</v>
          </cell>
        </row>
        <row r="21">
          <cell r="AV21">
            <v>42.34</v>
          </cell>
        </row>
        <row r="21">
          <cell r="AX21">
            <v>0.294061429432608</v>
          </cell>
        </row>
        <row r="21">
          <cell r="BE21">
            <v>42.34</v>
          </cell>
        </row>
        <row r="21">
          <cell r="BG21">
            <v>0.221665595282956</v>
          </cell>
        </row>
        <row r="22">
          <cell r="C22">
            <v>7.96460176991151</v>
          </cell>
        </row>
        <row r="22">
          <cell r="E22">
            <v>1.37379544156395</v>
          </cell>
        </row>
        <row r="22">
          <cell r="L22">
            <v>7.96460176991151</v>
          </cell>
        </row>
        <row r="22">
          <cell r="N22">
            <v>1.37379544156395</v>
          </cell>
        </row>
        <row r="22">
          <cell r="U22">
            <v>7.96460176991151</v>
          </cell>
        </row>
        <row r="22">
          <cell r="W22">
            <v>1.15978505719643</v>
          </cell>
        </row>
        <row r="22">
          <cell r="AD22">
            <v>7.96460176991151</v>
          </cell>
        </row>
        <row r="22">
          <cell r="AF22">
            <v>1.82545051971216</v>
          </cell>
        </row>
        <row r="22">
          <cell r="AM22">
            <v>7.96460176991151</v>
          </cell>
        </row>
        <row r="22">
          <cell r="AO22">
            <v>1.29794089266147</v>
          </cell>
        </row>
        <row r="22">
          <cell r="AV22">
            <v>7.96460176991151</v>
          </cell>
        </row>
        <row r="22">
          <cell r="AX22">
            <v>1.23741049505242</v>
          </cell>
        </row>
        <row r="22">
          <cell r="BE22">
            <v>7.96460176991151</v>
          </cell>
        </row>
        <row r="22">
          <cell r="BG22">
            <v>1.51087269744863</v>
          </cell>
        </row>
        <row r="23">
          <cell r="C23">
            <v>7.96460176991151</v>
          </cell>
        </row>
        <row r="23">
          <cell r="E23">
            <v>0.640281539623754</v>
          </cell>
        </row>
        <row r="23">
          <cell r="L23">
            <v>7.96460176991151</v>
          </cell>
        </row>
        <row r="23">
          <cell r="N23">
            <v>0.640281539623754</v>
          </cell>
        </row>
        <row r="23">
          <cell r="U23">
            <v>7.96460176991151</v>
          </cell>
        </row>
        <row r="23">
          <cell r="W23">
            <v>0.794709487434403</v>
          </cell>
        </row>
        <row r="23">
          <cell r="AD23">
            <v>7.96460176991151</v>
          </cell>
        </row>
        <row r="23">
          <cell r="AF23">
            <v>0.922565963466388</v>
          </cell>
        </row>
        <row r="23">
          <cell r="AM23">
            <v>7.96460176991151</v>
          </cell>
        </row>
        <row r="23">
          <cell r="AO23">
            <v>0.7801383641627</v>
          </cell>
        </row>
        <row r="23">
          <cell r="AV23">
            <v>7.96460176991151</v>
          </cell>
        </row>
        <row r="23">
          <cell r="AX23">
            <v>0.723391116404217</v>
          </cell>
        </row>
        <row r="23">
          <cell r="BE23">
            <v>7.96460176991151</v>
          </cell>
        </row>
        <row r="23">
          <cell r="BG23">
            <v>0.725954824551681</v>
          </cell>
        </row>
        <row r="24">
          <cell r="C24">
            <v>20.353982300885</v>
          </cell>
        </row>
        <row r="24">
          <cell r="E24">
            <v>0.171724430195493</v>
          </cell>
        </row>
        <row r="24">
          <cell r="L24">
            <v>20.353982300885</v>
          </cell>
        </row>
        <row r="24">
          <cell r="N24">
            <v>0.171724430195493</v>
          </cell>
        </row>
        <row r="24">
          <cell r="U24">
            <v>20.353982300885</v>
          </cell>
        </row>
        <row r="24">
          <cell r="W24">
            <v>0.144973132149554</v>
          </cell>
        </row>
        <row r="24">
          <cell r="AD24">
            <v>20.353982300885</v>
          </cell>
        </row>
        <row r="24">
          <cell r="AF24">
            <v>0.22818131496402</v>
          </cell>
        </row>
        <row r="24">
          <cell r="AM24">
            <v>20.353982300885</v>
          </cell>
        </row>
        <row r="24">
          <cell r="AO24">
            <v>0.162242611582683</v>
          </cell>
        </row>
        <row r="24">
          <cell r="AV24">
            <v>20.353982300885</v>
          </cell>
        </row>
        <row r="24">
          <cell r="AX24">
            <v>0.154676311881552</v>
          </cell>
        </row>
        <row r="24">
          <cell r="BE24">
            <v>20.353982300885</v>
          </cell>
        </row>
        <row r="24">
          <cell r="BG24">
            <v>0.188859087181079</v>
          </cell>
        </row>
        <row r="25">
          <cell r="C25">
            <v>1.23893805309735</v>
          </cell>
        </row>
        <row r="25">
          <cell r="E25">
            <v>0</v>
          </cell>
        </row>
        <row r="25">
          <cell r="L25">
            <v>1.23893805309735</v>
          </cell>
        </row>
        <row r="25">
          <cell r="N25">
            <v>0</v>
          </cell>
        </row>
        <row r="25">
          <cell r="U25">
            <v>1.23893805309735</v>
          </cell>
        </row>
        <row r="25">
          <cell r="W25">
            <v>0</v>
          </cell>
        </row>
        <row r="25">
          <cell r="AD25">
            <v>1.23893805309735</v>
          </cell>
        </row>
        <row r="25">
          <cell r="AF25">
            <v>0</v>
          </cell>
        </row>
        <row r="25">
          <cell r="AM25">
            <v>1.23893805309735</v>
          </cell>
        </row>
        <row r="25">
          <cell r="AO25">
            <v>0</v>
          </cell>
        </row>
        <row r="25">
          <cell r="AV25">
            <v>1.23893805309735</v>
          </cell>
        </row>
        <row r="25">
          <cell r="AX25">
            <v>0</v>
          </cell>
        </row>
        <row r="25">
          <cell r="BE25">
            <v>1.23893805309735</v>
          </cell>
        </row>
        <row r="25">
          <cell r="BG25">
            <v>0</v>
          </cell>
        </row>
        <row r="26">
          <cell r="C26">
            <v>1.06194690265487</v>
          </cell>
        </row>
        <row r="26">
          <cell r="E26">
            <v>4.27837046044995</v>
          </cell>
        </row>
        <row r="26">
          <cell r="L26">
            <v>1.06194690265487</v>
          </cell>
        </row>
        <row r="26">
          <cell r="N26">
            <v>4.27837046044995</v>
          </cell>
        </row>
        <row r="26">
          <cell r="U26">
            <v>1.06194690265487</v>
          </cell>
        </row>
        <row r="26">
          <cell r="W26">
            <v>5.20493814731384</v>
          </cell>
        </row>
        <row r="26">
          <cell r="AD26">
            <v>1.06194690265487</v>
          </cell>
        </row>
        <row r="26">
          <cell r="AF26">
            <v>5.97207700350575</v>
          </cell>
        </row>
        <row r="26">
          <cell r="AM26">
            <v>1.06194690265487</v>
          </cell>
        </row>
        <row r="26">
          <cell r="AO26">
            <v>4.74297957247763</v>
          </cell>
        </row>
        <row r="26">
          <cell r="AV26">
            <v>1.06194690265487</v>
          </cell>
        </row>
        <row r="26">
          <cell r="AX26">
            <v>4.44032758443239</v>
          </cell>
        </row>
        <row r="26">
          <cell r="BE26">
            <v>1.06194690265487</v>
          </cell>
        </row>
        <row r="26">
          <cell r="BG26">
            <v>4.79241017001751</v>
          </cell>
        </row>
        <row r="31">
          <cell r="E31">
            <v>3.54521585318667</v>
          </cell>
        </row>
        <row r="31">
          <cell r="N31">
            <v>3.54521585318667</v>
          </cell>
        </row>
        <row r="31">
          <cell r="W31">
            <v>4.29758881492015</v>
          </cell>
        </row>
        <row r="31">
          <cell r="AF31">
            <v>4.92050556614798</v>
          </cell>
        </row>
        <row r="31">
          <cell r="AO31">
            <v>3.93446347087974</v>
          </cell>
        </row>
        <row r="31">
          <cell r="AX31">
            <v>3.68749944863482</v>
          </cell>
        </row>
        <row r="31">
          <cell r="BG31">
            <v>3.96261609735553</v>
          </cell>
        </row>
        <row r="35">
          <cell r="G35">
            <v>2.21104416560721</v>
          </cell>
        </row>
        <row r="35">
          <cell r="P35">
            <v>2.21104416560721</v>
          </cell>
        </row>
        <row r="35">
          <cell r="Y35">
            <v>1.51013679322452</v>
          </cell>
        </row>
        <row r="35">
          <cell r="AH35">
            <v>3.69026385386555</v>
          </cell>
        </row>
        <row r="35">
          <cell r="AQ35">
            <v>1.9626122368873</v>
          </cell>
        </row>
        <row r="35">
          <cell r="AZ35">
            <v>1.76436857659565</v>
          </cell>
        </row>
        <row r="35">
          <cell r="BI35">
            <v>2.65998714339547</v>
          </cell>
        </row>
      </sheetData>
      <sheetData sheetId="7" refreshError="1">
        <row r="2">
          <cell r="F2">
            <v>1.17</v>
          </cell>
          <cell r="G2">
            <v>1.38</v>
          </cell>
        </row>
        <row r="2">
          <cell r="O2">
            <v>1.47</v>
          </cell>
          <cell r="P2">
            <v>1.68</v>
          </cell>
        </row>
        <row r="2">
          <cell r="X2">
            <v>1.17</v>
          </cell>
          <cell r="Y2">
            <v>0.98</v>
          </cell>
        </row>
        <row r="2">
          <cell r="AG2">
            <v>1.27</v>
          </cell>
          <cell r="AH2">
            <v>1.38</v>
          </cell>
        </row>
        <row r="3">
          <cell r="A3" t="str">
            <v>80系列隔热推拉窗</v>
          </cell>
        </row>
        <row r="3">
          <cell r="E3" t="str">
            <v>C1214</v>
          </cell>
        </row>
        <row r="3">
          <cell r="J3" t="str">
            <v>80系列隔热推拉窗</v>
          </cell>
        </row>
        <row r="3">
          <cell r="N3" t="str">
            <v>C1517</v>
          </cell>
        </row>
        <row r="3">
          <cell r="S3" t="str">
            <v>80系列隔热推拉窗</v>
          </cell>
        </row>
        <row r="3">
          <cell r="W3" t="str">
            <v>C1210</v>
          </cell>
        </row>
        <row r="3">
          <cell r="AB3" t="str">
            <v>80系列隔热推拉窗</v>
          </cell>
        </row>
        <row r="3">
          <cell r="AF3" t="str">
            <v>C1314</v>
          </cell>
        </row>
        <row r="21">
          <cell r="C21">
            <v>22.24</v>
          </cell>
        </row>
        <row r="21">
          <cell r="E21">
            <v>0.619348445435402</v>
          </cell>
        </row>
        <row r="21">
          <cell r="L21">
            <v>22.24</v>
          </cell>
        </row>
        <row r="21">
          <cell r="N21">
            <v>0.404923874311629</v>
          </cell>
        </row>
        <row r="21">
          <cell r="U21">
            <v>22.24</v>
          </cell>
        </row>
        <row r="21">
          <cell r="W21">
            <v>0.872143729286587</v>
          </cell>
        </row>
        <row r="21">
          <cell r="AD21">
            <v>22.24</v>
          </cell>
        </row>
        <row r="21">
          <cell r="AF21">
            <v>0.57058085130663</v>
          </cell>
        </row>
        <row r="22">
          <cell r="C22">
            <v>7.96460176991151</v>
          </cell>
        </row>
        <row r="22">
          <cell r="E22">
            <v>2.52694165737644</v>
          </cell>
        </row>
        <row r="22">
          <cell r="L22">
            <v>7.96460176991151</v>
          </cell>
        </row>
        <row r="22">
          <cell r="N22">
            <v>2.04081632653061</v>
          </cell>
        </row>
        <row r="22">
          <cell r="U22">
            <v>7.96460176991151</v>
          </cell>
        </row>
        <row r="22">
          <cell r="W22">
            <v>3.00017442874586</v>
          </cell>
        </row>
        <row r="22">
          <cell r="AD22">
            <v>7.96460176991151</v>
          </cell>
        </row>
        <row r="22">
          <cell r="AF22">
            <v>2.41926280954011</v>
          </cell>
        </row>
        <row r="23">
          <cell r="C23">
            <v>7.96460176991151</v>
          </cell>
        </row>
        <row r="23">
          <cell r="E23">
            <v>1.21701969528056</v>
          </cell>
        </row>
        <row r="23">
          <cell r="L23">
            <v>7.96460176991151</v>
          </cell>
        </row>
        <row r="23">
          <cell r="N23">
            <v>0.763281503077421</v>
          </cell>
        </row>
        <row r="23">
          <cell r="U23">
            <v>7.96460176991151</v>
          </cell>
        </row>
        <row r="23">
          <cell r="W23">
            <v>1.36490493633351</v>
          </cell>
        </row>
        <row r="23">
          <cell r="AD23">
            <v>7.96460176991151</v>
          </cell>
        </row>
        <row r="23">
          <cell r="AF23">
            <v>1.14972041538286</v>
          </cell>
        </row>
        <row r="24">
          <cell r="C24">
            <v>20.353982300885</v>
          </cell>
        </row>
        <row r="24">
          <cell r="E24">
            <v>0.315867707172055</v>
          </cell>
        </row>
        <row r="24">
          <cell r="L24">
            <v>20.353982300885</v>
          </cell>
        </row>
        <row r="24">
          <cell r="N24">
            <v>0.255102040816327</v>
          </cell>
        </row>
        <row r="24">
          <cell r="U24">
            <v>20.353982300885</v>
          </cell>
        </row>
        <row r="24">
          <cell r="W24">
            <v>0.375021803593232</v>
          </cell>
        </row>
        <row r="24">
          <cell r="AD24">
            <v>20.353982300885</v>
          </cell>
        </row>
        <row r="24">
          <cell r="AF24">
            <v>0.302407851192514</v>
          </cell>
        </row>
        <row r="25">
          <cell r="C25">
            <v>1.23893805309735</v>
          </cell>
        </row>
        <row r="25">
          <cell r="E25">
            <v>0</v>
          </cell>
        </row>
        <row r="25">
          <cell r="L25">
            <v>1.23893805309735</v>
          </cell>
        </row>
        <row r="25">
          <cell r="N25">
            <v>0</v>
          </cell>
        </row>
        <row r="25">
          <cell r="U25">
            <v>1.23893805309735</v>
          </cell>
        </row>
        <row r="25">
          <cell r="W25">
            <v>0</v>
          </cell>
        </row>
        <row r="25">
          <cell r="AD25">
            <v>1.23893805309735</v>
          </cell>
        </row>
        <row r="25">
          <cell r="AF25">
            <v>0</v>
          </cell>
        </row>
        <row r="26">
          <cell r="C26">
            <v>1.06194690265487</v>
          </cell>
        </row>
        <row r="26">
          <cell r="E26">
            <v>8.02675585284281</v>
          </cell>
        </row>
        <row r="26">
          <cell r="L26">
            <v>1.06194690265487</v>
          </cell>
        </row>
        <row r="26">
          <cell r="N26">
            <v>5.17492711370262</v>
          </cell>
        </row>
        <row r="26">
          <cell r="U26">
            <v>1.06194690265487</v>
          </cell>
        </row>
        <row r="26">
          <cell r="W26">
            <v>9.20983778126635</v>
          </cell>
        </row>
        <row r="26">
          <cell r="AD26">
            <v>1.06194690265487</v>
          </cell>
        </row>
        <row r="26">
          <cell r="AF26">
            <v>7.62296017345658</v>
          </cell>
        </row>
        <row r="31">
          <cell r="E31">
            <v>8.81904496469714</v>
          </cell>
        </row>
        <row r="31">
          <cell r="N31">
            <v>7.18426465824425</v>
          </cell>
        </row>
        <row r="31">
          <cell r="W31">
            <v>10.2976016047445</v>
          </cell>
        </row>
        <row r="31">
          <cell r="AF31">
            <v>8.40986534291909</v>
          </cell>
        </row>
        <row r="32">
          <cell r="E32">
            <v>0.463247863247863</v>
          </cell>
        </row>
        <row r="32">
          <cell r="N32">
            <v>1.00770975056689</v>
          </cell>
        </row>
        <row r="32">
          <cell r="W32">
            <v>0.463247863247863</v>
          </cell>
        </row>
        <row r="32">
          <cell r="AF32">
            <v>0.426771653543307</v>
          </cell>
        </row>
        <row r="35">
          <cell r="G35">
            <v>7.43218134522482</v>
          </cell>
        </row>
        <row r="35">
          <cell r="P35">
            <v>4.85908649173955</v>
          </cell>
        </row>
        <row r="35">
          <cell r="Y35">
            <v>10.465724751439</v>
          </cell>
        </row>
        <row r="35">
          <cell r="AH35">
            <v>6.84697021567956</v>
          </cell>
        </row>
      </sheetData>
      <sheetData sheetId="8" refreshError="1">
        <row r="2">
          <cell r="F2">
            <v>2.37</v>
          </cell>
          <cell r="G2">
            <v>1.78</v>
          </cell>
        </row>
        <row r="2">
          <cell r="O2">
            <v>1.77</v>
          </cell>
          <cell r="P2">
            <v>1.78</v>
          </cell>
        </row>
        <row r="2">
          <cell r="X2">
            <v>1.77</v>
          </cell>
          <cell r="Y2">
            <v>1.78</v>
          </cell>
        </row>
        <row r="2">
          <cell r="AG2">
            <v>3.47</v>
          </cell>
          <cell r="AH2">
            <v>1.78</v>
          </cell>
        </row>
        <row r="2">
          <cell r="AP2">
            <v>2.97</v>
          </cell>
          <cell r="AQ2">
            <v>1.78</v>
          </cell>
        </row>
        <row r="2">
          <cell r="AY2">
            <v>1.57</v>
          </cell>
          <cell r="AZ2">
            <v>1.78</v>
          </cell>
        </row>
        <row r="2">
          <cell r="BH2">
            <v>1.17</v>
          </cell>
          <cell r="BI2">
            <v>1.78</v>
          </cell>
        </row>
        <row r="2">
          <cell r="BQ2">
            <v>0.97</v>
          </cell>
          <cell r="BR2">
            <v>1.78</v>
          </cell>
        </row>
        <row r="2">
          <cell r="BZ2">
            <v>0.87</v>
          </cell>
          <cell r="CA2">
            <v>1.78</v>
          </cell>
        </row>
        <row r="2">
          <cell r="CI2">
            <v>1.17</v>
          </cell>
          <cell r="CJ2">
            <v>1.18</v>
          </cell>
        </row>
        <row r="2">
          <cell r="CR2">
            <v>1.17</v>
          </cell>
          <cell r="CS2">
            <v>1.38</v>
          </cell>
        </row>
        <row r="2">
          <cell r="DA2">
            <v>0.97</v>
          </cell>
          <cell r="DB2">
            <v>0.98</v>
          </cell>
        </row>
        <row r="3">
          <cell r="A3" t="str">
            <v>80系列普铝推拉窗</v>
          </cell>
        </row>
        <row r="3">
          <cell r="E3" t="str">
            <v>DC2418</v>
          </cell>
        </row>
        <row r="3">
          <cell r="J3" t="str">
            <v>80系列普铝推拉窗</v>
          </cell>
        </row>
        <row r="3">
          <cell r="N3" t="str">
            <v>DC1818</v>
          </cell>
        </row>
        <row r="3">
          <cell r="S3" t="str">
            <v>80系列普铝推拉窗</v>
          </cell>
        </row>
        <row r="3">
          <cell r="W3" t="str">
            <v>C1818</v>
          </cell>
        </row>
        <row r="3">
          <cell r="AB3" t="str">
            <v>80系列普铝推拉窗</v>
          </cell>
        </row>
        <row r="3">
          <cell r="AF3" t="str">
            <v>C3518</v>
          </cell>
        </row>
        <row r="3">
          <cell r="AK3" t="str">
            <v>80系列普铝推拉窗</v>
          </cell>
        </row>
        <row r="3">
          <cell r="AO3" t="str">
            <v>C3018</v>
          </cell>
        </row>
        <row r="3">
          <cell r="AT3" t="str">
            <v>80系列普铝推拉窗</v>
          </cell>
        </row>
        <row r="3">
          <cell r="AX3" t="str">
            <v>C1618</v>
          </cell>
        </row>
        <row r="3">
          <cell r="BC3" t="str">
            <v>80系列普铝推拉窗</v>
          </cell>
        </row>
        <row r="3">
          <cell r="BG3" t="str">
            <v>DC1218</v>
          </cell>
        </row>
        <row r="3">
          <cell r="BL3" t="str">
            <v>80系列普铝推拉窗</v>
          </cell>
        </row>
        <row r="3">
          <cell r="BP3" t="str">
            <v>C1018</v>
          </cell>
        </row>
        <row r="3">
          <cell r="BU3" t="str">
            <v>80系列普铝推拉窗</v>
          </cell>
        </row>
        <row r="3">
          <cell r="BY3" t="str">
            <v>C0918</v>
          </cell>
        </row>
        <row r="3">
          <cell r="CD3" t="str">
            <v>80系列普铝推拉窗</v>
          </cell>
        </row>
        <row r="3">
          <cell r="CH3" t="str">
            <v>C1212</v>
          </cell>
        </row>
        <row r="3">
          <cell r="CM3" t="str">
            <v>80系列普铝推拉窗</v>
          </cell>
        </row>
        <row r="3">
          <cell r="CQ3" t="str">
            <v>C1214</v>
          </cell>
        </row>
        <row r="3">
          <cell r="CV3" t="str">
            <v>80系列普铝推拉窗</v>
          </cell>
        </row>
        <row r="3">
          <cell r="CZ3" t="str">
            <v>C1010</v>
          </cell>
        </row>
        <row r="31">
          <cell r="C31">
            <v>22.24</v>
          </cell>
        </row>
        <row r="31">
          <cell r="E31">
            <v>0.474090930640497</v>
          </cell>
        </row>
        <row r="31">
          <cell r="L31">
            <v>22.24</v>
          </cell>
        </row>
        <row r="31">
          <cell r="N31">
            <v>0.634799720688123</v>
          </cell>
        </row>
        <row r="31">
          <cell r="U31">
            <v>129.4</v>
          </cell>
        </row>
        <row r="31">
          <cell r="W31">
            <v>0.317399860344061</v>
          </cell>
        </row>
        <row r="31">
          <cell r="AD31">
            <v>22.24</v>
          </cell>
        </row>
        <row r="31">
          <cell r="AF31">
            <v>0.64760547874235</v>
          </cell>
        </row>
        <row r="31">
          <cell r="AM31">
            <v>22.24</v>
          </cell>
        </row>
        <row r="31">
          <cell r="AO31">
            <v>0.378314985056558</v>
          </cell>
        </row>
        <row r="31">
          <cell r="AV31">
            <v>22.24</v>
          </cell>
        </row>
        <row r="31">
          <cell r="AX31">
            <v>0.715665927145209</v>
          </cell>
        </row>
        <row r="31">
          <cell r="BE31">
            <v>22.24</v>
          </cell>
        </row>
        <row r="31">
          <cell r="BG31">
            <v>0.960338038989724</v>
          </cell>
        </row>
        <row r="31">
          <cell r="BN31">
            <v>22.24</v>
          </cell>
        </row>
        <row r="31">
          <cell r="BP31">
            <v>1.15834588208039</v>
          </cell>
        </row>
        <row r="31">
          <cell r="BW31">
            <v>129.4</v>
          </cell>
        </row>
        <row r="31">
          <cell r="BY31">
            <v>0.645744543458608</v>
          </cell>
        </row>
        <row r="31">
          <cell r="CF31">
            <v>22.24</v>
          </cell>
        </row>
        <row r="31">
          <cell r="CH31">
            <v>0.724322758221063</v>
          </cell>
        </row>
        <row r="31">
          <cell r="CO31">
            <v>22.24</v>
          </cell>
        </row>
        <row r="31">
          <cell r="CQ31">
            <v>0.619348445435402</v>
          </cell>
        </row>
        <row r="31">
          <cell r="CX31">
            <v>22.24</v>
          </cell>
        </row>
        <row r="31">
          <cell r="CZ31">
            <v>1.05196717862403</v>
          </cell>
        </row>
        <row r="32">
          <cell r="C32">
            <v>7.96460176991151</v>
          </cell>
        </row>
        <row r="32">
          <cell r="E32">
            <v>1.57398188972645</v>
          </cell>
        </row>
        <row r="32">
          <cell r="L32">
            <v>7.96460176991151</v>
          </cell>
        </row>
        <row r="32">
          <cell r="N32">
            <v>1.80283120675427</v>
          </cell>
        </row>
        <row r="32">
          <cell r="U32">
            <v>7.96460176991151</v>
          </cell>
        </row>
        <row r="32">
          <cell r="W32">
            <v>1.80283120675427</v>
          </cell>
        </row>
        <row r="32">
          <cell r="AD32">
            <v>7.96460176991151</v>
          </cell>
        </row>
        <row r="32">
          <cell r="AF32">
            <v>1.35997150535894</v>
          </cell>
        </row>
        <row r="32">
          <cell r="AM32">
            <v>7.96460176991151</v>
          </cell>
        </row>
        <row r="32">
          <cell r="AO32">
            <v>1.43759694321492</v>
          </cell>
        </row>
        <row r="32">
          <cell r="AV32">
            <v>7.96460176991151</v>
          </cell>
        </row>
        <row r="32">
          <cell r="AX32">
            <v>1.91798468474916</v>
          </cell>
        </row>
        <row r="32">
          <cell r="BE32">
            <v>7.96460176991151</v>
          </cell>
        </row>
        <row r="32">
          <cell r="BG32">
            <v>2.26639777201575</v>
          </cell>
        </row>
        <row r="32">
          <cell r="BN32">
            <v>7.96460176991151</v>
          </cell>
        </row>
        <row r="32">
          <cell r="BP32">
            <v>2.54836094057686</v>
          </cell>
        </row>
        <row r="32">
          <cell r="BW32">
            <v>7.96460176991151</v>
          </cell>
        </row>
        <row r="32">
          <cell r="BY32">
            <v>2.7379568642645</v>
          </cell>
        </row>
        <row r="32">
          <cell r="CF32">
            <v>7.96460176991151</v>
          </cell>
        </row>
        <row r="32">
          <cell r="CH32">
            <v>2.7234535709112</v>
          </cell>
        </row>
        <row r="32">
          <cell r="CO32">
            <v>7.96460176991151</v>
          </cell>
        </row>
        <row r="32">
          <cell r="CQ32">
            <v>2.52694165737644</v>
          </cell>
        </row>
        <row r="32">
          <cell r="CX32">
            <v>7.96460176991151</v>
          </cell>
        </row>
        <row r="32">
          <cell r="CZ32">
            <v>3.28213759730696</v>
          </cell>
        </row>
        <row r="33">
          <cell r="C33">
            <v>7.96460176991151</v>
          </cell>
        </row>
        <row r="33">
          <cell r="E33">
            <v>0.983738681079031</v>
          </cell>
        </row>
        <row r="33">
          <cell r="L33">
            <v>7.96460176991151</v>
          </cell>
        </row>
        <row r="33">
          <cell r="N33">
            <v>1.12676950422142</v>
          </cell>
        </row>
        <row r="33">
          <cell r="U33">
            <v>7.96460176991151</v>
          </cell>
        </row>
        <row r="33">
          <cell r="W33">
            <v>1.12676950422142</v>
          </cell>
        </row>
        <row r="33">
          <cell r="AD33">
            <v>7.96460176991151</v>
          </cell>
        </row>
        <row r="33">
          <cell r="AF33">
            <v>1.13816662888968</v>
          </cell>
        </row>
        <row r="33">
          <cell r="AM33">
            <v>7.96460176991151</v>
          </cell>
        </row>
        <row r="33">
          <cell r="AO33">
            <v>0.639352324745583</v>
          </cell>
        </row>
        <row r="33">
          <cell r="AV33">
            <v>7.96460176991151</v>
          </cell>
        </row>
        <row r="33">
          <cell r="AX33">
            <v>1.19874042796822</v>
          </cell>
        </row>
        <row r="33">
          <cell r="BE33">
            <v>7.96460176991151</v>
          </cell>
        </row>
        <row r="33">
          <cell r="BG33">
            <v>1.41649860750984</v>
          </cell>
        </row>
        <row r="33">
          <cell r="BN33">
            <v>7.96460176991151</v>
          </cell>
        </row>
        <row r="33">
          <cell r="BP33">
            <v>1.59272558786054</v>
          </cell>
        </row>
        <row r="33">
          <cell r="BW33">
            <v>7.96460176991151</v>
          </cell>
        </row>
        <row r="33">
          <cell r="BY33">
            <v>1.71122304016531</v>
          </cell>
        </row>
        <row r="33">
          <cell r="CF33">
            <v>7.96460176991151</v>
          </cell>
        </row>
        <row r="33">
          <cell r="CH33">
            <v>1.27842966826018</v>
          </cell>
        </row>
        <row r="33">
          <cell r="CO33">
            <v>7.96460176991151</v>
          </cell>
        </row>
        <row r="33">
          <cell r="CQ33">
            <v>1.21701969528056</v>
          </cell>
        </row>
        <row r="33">
          <cell r="CX33">
            <v>7.96460176991151</v>
          </cell>
        </row>
        <row r="34">
          <cell r="C34">
            <v>20.353982300885</v>
          </cell>
        </row>
        <row r="34">
          <cell r="E34">
            <v>0.196747736215806</v>
          </cell>
        </row>
        <row r="34">
          <cell r="L34">
            <v>20.353982300885</v>
          </cell>
        </row>
        <row r="34">
          <cell r="N34">
            <v>0.225353900844284</v>
          </cell>
        </row>
        <row r="34">
          <cell r="U34">
            <v>20.353982300885</v>
          </cell>
        </row>
        <row r="34">
          <cell r="W34">
            <v>0.225353900844284</v>
          </cell>
        </row>
        <row r="34">
          <cell r="AD34">
            <v>20.353982300885</v>
          </cell>
        </row>
        <row r="34">
          <cell r="AF34">
            <v>0.169996438169867</v>
          </cell>
        </row>
        <row r="34">
          <cell r="AM34">
            <v>20.353982300885</v>
          </cell>
        </row>
        <row r="34">
          <cell r="AO34">
            <v>0.179699617901865</v>
          </cell>
        </row>
        <row r="34">
          <cell r="AV34">
            <v>20.353982300885</v>
          </cell>
        </row>
        <row r="34">
          <cell r="AX34">
            <v>0.239748085593645</v>
          </cell>
        </row>
        <row r="34">
          <cell r="BE34">
            <v>20.353982300885</v>
          </cell>
        </row>
        <row r="34">
          <cell r="BG34">
            <v>0.283299721501969</v>
          </cell>
        </row>
        <row r="34">
          <cell r="BN34">
            <v>20.353982300885</v>
          </cell>
        </row>
        <row r="34">
          <cell r="BP34">
            <v>0.318545117572107</v>
          </cell>
        </row>
        <row r="34">
          <cell r="BW34">
            <v>20.353982300885</v>
          </cell>
        </row>
        <row r="34">
          <cell r="BY34">
            <v>0.342244608033062</v>
          </cell>
        </row>
        <row r="34">
          <cell r="CF34">
            <v>20.353982300885</v>
          </cell>
        </row>
        <row r="34">
          <cell r="CH34">
            <v>0.3404316963639</v>
          </cell>
        </row>
        <row r="34">
          <cell r="CO34">
            <v>20.353982300885</v>
          </cell>
        </row>
        <row r="34">
          <cell r="CQ34">
            <v>0.315867707172055</v>
          </cell>
        </row>
        <row r="34">
          <cell r="CX34">
            <v>20.353982300885</v>
          </cell>
        </row>
        <row r="34">
          <cell r="CZ34">
            <v>0.41026719966337</v>
          </cell>
        </row>
        <row r="35">
          <cell r="C35">
            <v>1.23893805309735</v>
          </cell>
        </row>
        <row r="35">
          <cell r="E35">
            <v>0</v>
          </cell>
        </row>
        <row r="35">
          <cell r="L35">
            <v>1.23893805309735</v>
          </cell>
        </row>
        <row r="35">
          <cell r="N35">
            <v>0</v>
          </cell>
        </row>
        <row r="35">
          <cell r="U35">
            <v>1.23893805309735</v>
          </cell>
        </row>
        <row r="35">
          <cell r="W35">
            <v>0</v>
          </cell>
        </row>
        <row r="35">
          <cell r="AD35">
            <v>1.23893805309735</v>
          </cell>
        </row>
        <row r="35">
          <cell r="AF35">
            <v>0</v>
          </cell>
        </row>
        <row r="35">
          <cell r="AM35">
            <v>1.23893805309735</v>
          </cell>
        </row>
        <row r="35">
          <cell r="AO35">
            <v>0</v>
          </cell>
        </row>
        <row r="35">
          <cell r="AV35">
            <v>1.23893805309735</v>
          </cell>
        </row>
        <row r="35">
          <cell r="AX35">
            <v>0</v>
          </cell>
        </row>
        <row r="35">
          <cell r="BE35">
            <v>1.23893805309735</v>
          </cell>
        </row>
        <row r="35">
          <cell r="BG35">
            <v>0</v>
          </cell>
        </row>
        <row r="35">
          <cell r="BN35">
            <v>1.23893805309735</v>
          </cell>
        </row>
        <row r="35">
          <cell r="BP35">
            <v>0</v>
          </cell>
        </row>
        <row r="35">
          <cell r="BW35">
            <v>1.23893805309735</v>
          </cell>
        </row>
        <row r="35">
          <cell r="BY35">
            <v>0</v>
          </cell>
        </row>
        <row r="35">
          <cell r="CF35">
            <v>1.23893805309735</v>
          </cell>
        </row>
        <row r="35">
          <cell r="CH35">
            <v>0</v>
          </cell>
        </row>
        <row r="35">
          <cell r="CO35">
            <v>1.23893805309735</v>
          </cell>
        </row>
        <row r="35">
          <cell r="CQ35">
            <v>0</v>
          </cell>
        </row>
        <row r="35">
          <cell r="CX35">
            <v>1.23893805309735</v>
          </cell>
        </row>
        <row r="35">
          <cell r="CZ35">
            <v>0</v>
          </cell>
        </row>
        <row r="36">
          <cell r="C36">
            <v>1.2</v>
          </cell>
        </row>
        <row r="36">
          <cell r="E36">
            <v>7.02602759209216</v>
          </cell>
        </row>
        <row r="36">
          <cell r="L36">
            <v>1.2</v>
          </cell>
        </row>
        <row r="36">
          <cell r="N36">
            <v>7.88421253094649</v>
          </cell>
        </row>
        <row r="36">
          <cell r="U36">
            <v>1.2</v>
          </cell>
        </row>
        <row r="36">
          <cell r="W36">
            <v>4.39916206436869</v>
          </cell>
        </row>
        <row r="36">
          <cell r="AD36">
            <v>1.2</v>
          </cell>
        </row>
        <row r="36">
          <cell r="AF36">
            <v>7.95259527895606</v>
          </cell>
        </row>
        <row r="36">
          <cell r="AM36">
            <v>1.2</v>
          </cell>
        </row>
        <row r="36">
          <cell r="AO36">
            <v>4.44141792456399</v>
          </cell>
        </row>
        <row r="36">
          <cell r="AV36">
            <v>1.2</v>
          </cell>
        </row>
        <row r="36">
          <cell r="AX36">
            <v>8.31603807342733</v>
          </cell>
        </row>
        <row r="36">
          <cell r="BE36">
            <v>1.2</v>
          </cell>
        </row>
        <row r="36">
          <cell r="BG36">
            <v>9.62258715067704</v>
          </cell>
        </row>
        <row r="36">
          <cell r="BN36">
            <v>1.2</v>
          </cell>
        </row>
        <row r="36">
          <cell r="BP36">
            <v>10.6799490327812</v>
          </cell>
        </row>
        <row r="36">
          <cell r="BW36">
            <v>1.2</v>
          </cell>
        </row>
        <row r="36">
          <cell r="BY36">
            <v>6.62533901588532</v>
          </cell>
        </row>
        <row r="36">
          <cell r="CF36">
            <v>1.2</v>
          </cell>
        </row>
        <row r="36">
          <cell r="CH36">
            <v>8.5180356366797</v>
          </cell>
        </row>
        <row r="36">
          <cell r="CO36">
            <v>1.2</v>
          </cell>
        </row>
        <row r="36">
          <cell r="CQ36">
            <v>8.02675585284281</v>
          </cell>
        </row>
        <row r="36">
          <cell r="CX36">
            <v>1.2</v>
          </cell>
        </row>
        <row r="36">
          <cell r="CZ36">
            <v>10.2671996633705</v>
          </cell>
        </row>
        <row r="41">
          <cell r="E41">
            <v>7.07473806476082</v>
          </cell>
        </row>
        <row r="41">
          <cell r="N41">
            <v>7.75728115279629</v>
          </cell>
        </row>
        <row r="41">
          <cell r="W41">
            <v>8.90863327620136</v>
          </cell>
        </row>
        <row r="41">
          <cell r="AF41">
            <v>8.03097658906194</v>
          </cell>
        </row>
        <row r="41">
          <cell r="AO41">
            <v>6.30895093254644</v>
          </cell>
        </row>
        <row r="41">
          <cell r="AX41">
            <v>8.10072640091605</v>
          </cell>
        </row>
        <row r="41">
          <cell r="BG41">
            <v>9.13986843368866</v>
          </cell>
        </row>
        <row r="41">
          <cell r="BP41">
            <v>9.98082358392216</v>
          </cell>
        </row>
        <row r="41">
          <cell r="BY41">
            <v>12.8945111713806</v>
          </cell>
        </row>
        <row r="41">
          <cell r="CH41">
            <v>7.57354773286977</v>
          </cell>
        </row>
        <row r="41">
          <cell r="CQ41">
            <v>7.06703827573393</v>
          </cell>
        </row>
        <row r="41">
          <cell r="CZ41">
            <v>9.1277508941721</v>
          </cell>
        </row>
        <row r="43">
          <cell r="H43">
            <v>5.68909116768596</v>
          </cell>
        </row>
        <row r="43">
          <cell r="Q43">
            <v>7.61759664825747</v>
          </cell>
        </row>
        <row r="43">
          <cell r="Z43">
            <v>7.61759664825747</v>
          </cell>
        </row>
        <row r="43">
          <cell r="AI43">
            <v>3.8856328724541</v>
          </cell>
        </row>
        <row r="43">
          <cell r="AR43">
            <v>4.5397798206787</v>
          </cell>
        </row>
        <row r="43">
          <cell r="BA43">
            <v>8.5879911257425</v>
          </cell>
        </row>
        <row r="43">
          <cell r="BJ43">
            <v>11.5240564678767</v>
          </cell>
        </row>
        <row r="43">
          <cell r="BS43">
            <v>13.9001505849647</v>
          </cell>
        </row>
        <row r="43">
          <cell r="CB43">
            <v>15.4978690430066</v>
          </cell>
        </row>
        <row r="43">
          <cell r="CK43">
            <v>17.3837461973055</v>
          </cell>
        </row>
        <row r="43">
          <cell r="CT43">
            <v>14.8643626904496</v>
          </cell>
        </row>
        <row r="43">
          <cell r="DC43">
            <v>25.2472122869766</v>
          </cell>
        </row>
      </sheetData>
      <sheetData sheetId="9" refreshError="1">
        <row r="3">
          <cell r="B3" t="str">
            <v>断桥55系列外平开门</v>
          </cell>
        </row>
        <row r="3">
          <cell r="D3" t="str">
            <v>TLM1623</v>
          </cell>
        </row>
        <row r="3">
          <cell r="L3" t="str">
            <v>断桥55系列外平开门</v>
          </cell>
        </row>
        <row r="3">
          <cell r="N3" t="str">
            <v>MLC2123</v>
          </cell>
        </row>
        <row r="3">
          <cell r="V3" t="str">
            <v>断桥55系列外平开门</v>
          </cell>
        </row>
        <row r="3">
          <cell r="X3" t="str">
            <v>TLM1823</v>
          </cell>
        </row>
        <row r="3">
          <cell r="AF3" t="str">
            <v>断桥55系列外平开门</v>
          </cell>
        </row>
        <row r="3">
          <cell r="AH3" t="str">
            <v>TLM0821</v>
          </cell>
        </row>
        <row r="3">
          <cell r="AP3" t="str">
            <v>断桥55系列外平开门</v>
          </cell>
        </row>
        <row r="3">
          <cell r="AR3" t="str">
            <v>TLM1221</v>
          </cell>
        </row>
        <row r="3">
          <cell r="BJ3" t="str">
            <v>断桥55系列外平开门</v>
          </cell>
        </row>
        <row r="3">
          <cell r="BL3" t="str">
            <v>M1823</v>
          </cell>
        </row>
        <row r="18">
          <cell r="C18">
            <v>170.5</v>
          </cell>
        </row>
        <row r="18">
          <cell r="E18">
            <v>0.278140906183072</v>
          </cell>
        </row>
        <row r="18">
          <cell r="M18">
            <v>170.5</v>
          </cell>
        </row>
        <row r="18">
          <cell r="O18">
            <v>0.210957112419045</v>
          </cell>
        </row>
        <row r="18">
          <cell r="W18">
            <v>170.5</v>
          </cell>
        </row>
        <row r="18">
          <cell r="Y18">
            <v>0.246712555201934</v>
          </cell>
        </row>
        <row r="18">
          <cell r="AG18">
            <v>170.5</v>
          </cell>
        </row>
        <row r="18">
          <cell r="AI18">
            <v>0.621388181196794</v>
          </cell>
        </row>
        <row r="18">
          <cell r="AQ18">
            <v>170.5</v>
          </cell>
        </row>
        <row r="18">
          <cell r="AS18">
            <v>0.40894777736883</v>
          </cell>
        </row>
        <row r="18">
          <cell r="BK18">
            <v>170.5</v>
          </cell>
        </row>
        <row r="18">
          <cell r="BM18">
            <v>0.493425110403868</v>
          </cell>
        </row>
        <row r="19">
          <cell r="C19">
            <v>7.96460176991151</v>
          </cell>
        </row>
        <row r="19">
          <cell r="E19">
            <v>1.71779823658665</v>
          </cell>
        </row>
        <row r="19">
          <cell r="M19">
            <v>7.96460176991151</v>
          </cell>
        </row>
        <row r="19">
          <cell r="O19">
            <v>1.47163681623526</v>
          </cell>
        </row>
        <row r="19">
          <cell r="W19">
            <v>7.96460176991151</v>
          </cell>
        </row>
        <row r="19">
          <cell r="Y19">
            <v>1.60264475859176</v>
          </cell>
        </row>
        <row r="19">
          <cell r="AG19">
            <v>7.96460176991151</v>
          </cell>
        </row>
        <row r="19">
          <cell r="AI19">
            <v>2.84347231715653</v>
          </cell>
        </row>
        <row r="19">
          <cell r="AQ19">
            <v>7.96460176991151</v>
          </cell>
        </row>
        <row r="19">
          <cell r="AS19">
            <v>2.13307160675582</v>
          </cell>
        </row>
        <row r="19">
          <cell r="BK19">
            <v>7.96460176991151</v>
          </cell>
        </row>
        <row r="19">
          <cell r="BM19">
            <v>1.60264475859176</v>
          </cell>
        </row>
        <row r="20">
          <cell r="C20">
            <v>7.96460176991151</v>
          </cell>
        </row>
        <row r="20">
          <cell r="E20">
            <v>0.855283286512947</v>
          </cell>
        </row>
        <row r="20">
          <cell r="M20">
            <v>7.96460176991151</v>
          </cell>
        </row>
        <row r="20">
          <cell r="O20">
            <v>0.701432398793325</v>
          </cell>
        </row>
        <row r="20">
          <cell r="W20">
            <v>7.96460176991151</v>
          </cell>
        </row>
        <row r="20">
          <cell r="Y20">
            <v>0.783312362766141</v>
          </cell>
        </row>
        <row r="20">
          <cell r="AG20">
            <v>7.96460176991151</v>
          </cell>
        </row>
        <row r="20">
          <cell r="AI20">
            <v>0.888585099111415</v>
          </cell>
        </row>
        <row r="20">
          <cell r="AQ20">
            <v>7.96460176991151</v>
          </cell>
        </row>
        <row r="20">
          <cell r="AS20">
            <v>1.09393530446162</v>
          </cell>
        </row>
        <row r="20">
          <cell r="BK20">
            <v>7.96460176991151</v>
          </cell>
        </row>
        <row r="20">
          <cell r="BM20">
            <v>0.783312362766141</v>
          </cell>
        </row>
        <row r="21">
          <cell r="C21">
            <v>20.353982300885</v>
          </cell>
        </row>
        <row r="21">
          <cell r="E21">
            <v>0.214724779573332</v>
          </cell>
        </row>
        <row r="21">
          <cell r="M21">
            <v>20.353982300885</v>
          </cell>
        </row>
        <row r="21">
          <cell r="O21">
            <v>0.183954602029407</v>
          </cell>
        </row>
        <row r="21">
          <cell r="W21">
            <v>20.353982300885</v>
          </cell>
        </row>
        <row r="21">
          <cell r="Y21">
            <v>0.200330594823971</v>
          </cell>
        </row>
        <row r="21">
          <cell r="AG21">
            <v>20.353982300885</v>
          </cell>
        </row>
        <row r="21">
          <cell r="AI21">
            <v>0.355434039644566</v>
          </cell>
        </row>
        <row r="21">
          <cell r="AQ21">
            <v>20.353982300885</v>
          </cell>
        </row>
        <row r="21">
          <cell r="AS21">
            <v>0.266633950844477</v>
          </cell>
        </row>
        <row r="21">
          <cell r="BK21">
            <v>20.353982300885</v>
          </cell>
        </row>
        <row r="21">
          <cell r="BM21">
            <v>0.200330594823971</v>
          </cell>
        </row>
        <row r="31">
          <cell r="E31">
            <v>7.56476232859567</v>
          </cell>
        </row>
        <row r="31">
          <cell r="O31">
            <v>6.11878784043204</v>
          </cell>
        </row>
        <row r="31">
          <cell r="Y31">
            <v>6.85604075691412</v>
          </cell>
        </row>
        <row r="31">
          <cell r="AI31">
            <v>11.8446343130554</v>
          </cell>
        </row>
        <row r="31">
          <cell r="AS31">
            <v>9.8041508199403</v>
          </cell>
        </row>
        <row r="31">
          <cell r="BM31">
            <v>9.7416080724348</v>
          </cell>
        </row>
        <row r="32">
          <cell r="E32">
            <v>0.925792006230356</v>
          </cell>
        </row>
        <row r="32">
          <cell r="O32">
            <v>0.760542581693142</v>
          </cell>
        </row>
        <row r="32">
          <cell r="Y32">
            <v>0.846248735598154</v>
          </cell>
        </row>
        <row r="32">
          <cell r="AI32">
            <v>1.01141490088859</v>
          </cell>
        </row>
        <row r="32">
          <cell r="AS32">
            <v>1.18570318570319</v>
          </cell>
        </row>
        <row r="32">
          <cell r="BM32">
            <v>0.894971998124985</v>
          </cell>
        </row>
        <row r="33">
          <cell r="E33">
            <v>0.303841125914388</v>
          </cell>
        </row>
        <row r="33">
          <cell r="O33">
            <v>0.230449549606565</v>
          </cell>
        </row>
        <row r="33">
          <cell r="Y33">
            <v>0.269508795302593</v>
          </cell>
        </row>
        <row r="33">
          <cell r="AI33">
            <v>0.678804449139377</v>
          </cell>
        </row>
        <row r="33">
          <cell r="AS33">
            <v>0.44673455199771</v>
          </cell>
        </row>
        <row r="33">
          <cell r="BM33">
            <v>0.42730614560975</v>
          </cell>
        </row>
        <row r="34">
          <cell r="G34">
            <v>2.22512724946458</v>
          </cell>
        </row>
        <row r="34">
          <cell r="Q34">
            <v>1.68765689935236</v>
          </cell>
        </row>
        <row r="34">
          <cell r="AA34">
            <v>1.97370044161547</v>
          </cell>
        </row>
        <row r="34">
          <cell r="AK34">
            <v>4.97110544957435</v>
          </cell>
        </row>
        <row r="34">
          <cell r="AU34">
            <v>3.27158221895064</v>
          </cell>
        </row>
        <row r="34">
          <cell r="BO34">
            <v>2.96055066242321</v>
          </cell>
        </row>
      </sheetData>
      <sheetData sheetId="10" refreshError="1"/>
      <sheetData sheetId="11" refreshError="1">
        <row r="2">
          <cell r="F2">
            <v>1.47</v>
          </cell>
          <cell r="G2">
            <v>2.29</v>
          </cell>
        </row>
        <row r="2">
          <cell r="P2">
            <v>1.72</v>
          </cell>
          <cell r="Q2">
            <v>2.29</v>
          </cell>
        </row>
        <row r="2">
          <cell r="Z2">
            <v>2.77</v>
          </cell>
          <cell r="AA2">
            <v>2.29</v>
          </cell>
        </row>
        <row r="3">
          <cell r="B3" t="str">
            <v>100系列普通铝合金地弹门</v>
          </cell>
        </row>
        <row r="3">
          <cell r="D3" t="str">
            <v>M1523</v>
          </cell>
        </row>
        <row r="3">
          <cell r="L3" t="str">
            <v>100系列普通铝合金地弹门</v>
          </cell>
        </row>
        <row r="3">
          <cell r="N3" t="str">
            <v>M1823</v>
          </cell>
        </row>
        <row r="3">
          <cell r="V3" t="str">
            <v>100系列普通铝合金地弹门</v>
          </cell>
        </row>
        <row r="3">
          <cell r="X3" t="str">
            <v>MLC2823</v>
          </cell>
        </row>
        <row r="6">
          <cell r="J6">
            <v>6.73988949291507</v>
          </cell>
        </row>
        <row r="6">
          <cell r="T6">
            <v>6.01255204630852</v>
          </cell>
        </row>
        <row r="6">
          <cell r="AD6">
            <v>5.9596645279271</v>
          </cell>
        </row>
        <row r="7">
          <cell r="J7">
            <v>0.862668211389359</v>
          </cell>
        </row>
        <row r="7">
          <cell r="T7">
            <v>0.767746521783284</v>
          </cell>
        </row>
        <row r="7">
          <cell r="AD7">
            <v>0.883499125061088</v>
          </cell>
        </row>
        <row r="12">
          <cell r="J12">
            <v>0.109021774648724</v>
          </cell>
        </row>
        <row r="12">
          <cell r="T12">
            <v>0.0931755864730375</v>
          </cell>
        </row>
        <row r="12">
          <cell r="AD12">
            <v>0.115712641684927</v>
          </cell>
        </row>
        <row r="21">
          <cell r="C21">
            <v>323.893805309735</v>
          </cell>
        </row>
        <row r="21">
          <cell r="E21">
            <v>0.594124112527107</v>
          </cell>
        </row>
        <row r="21">
          <cell r="M21">
            <v>323.893805309735</v>
          </cell>
        </row>
        <row r="21">
          <cell r="O21">
            <v>0.507768863613283</v>
          </cell>
        </row>
        <row r="21">
          <cell r="W21">
            <v>323.893805309735</v>
          </cell>
        </row>
        <row r="21">
          <cell r="Y21">
            <v>0.315293301593808</v>
          </cell>
        </row>
        <row r="22">
          <cell r="C22">
            <v>7.96460176991151</v>
          </cell>
        </row>
        <row r="22">
          <cell r="E22">
            <v>1.78712533048154</v>
          </cell>
        </row>
        <row r="22">
          <cell r="M22">
            <v>7.96460176991151</v>
          </cell>
        </row>
        <row r="22">
          <cell r="O22">
            <v>1.62892251447141</v>
          </cell>
        </row>
        <row r="22">
          <cell r="W22">
            <v>7.96460176991151</v>
          </cell>
        </row>
        <row r="22">
          <cell r="Y22">
            <v>1.27630728485173</v>
          </cell>
        </row>
        <row r="23">
          <cell r="C23">
            <v>7.96460176991151</v>
          </cell>
        </row>
        <row r="23">
          <cell r="E23">
            <v>1.7972254403945</v>
          </cell>
        </row>
        <row r="23">
          <cell r="M23">
            <v>7.96460176991151</v>
          </cell>
        </row>
        <row r="23">
          <cell r="O23">
            <v>1.59947192038184</v>
          </cell>
        </row>
        <row r="23">
          <cell r="W23">
            <v>7.96460176991151</v>
          </cell>
        </row>
        <row r="23">
          <cell r="Y23">
            <v>1.22452036006495</v>
          </cell>
        </row>
        <row r="24">
          <cell r="C24">
            <v>20.353982300885</v>
          </cell>
        </row>
        <row r="24">
          <cell r="E24">
            <v>0.223390666310192</v>
          </cell>
        </row>
        <row r="24">
          <cell r="M24">
            <v>20.353982300885</v>
          </cell>
        </row>
        <row r="24">
          <cell r="O24">
            <v>0.203615314308927</v>
          </cell>
        </row>
        <row r="24">
          <cell r="W24">
            <v>20.353982300885</v>
          </cell>
        </row>
        <row r="24">
          <cell r="Y24">
            <v>0.159538410606467</v>
          </cell>
        </row>
        <row r="33">
          <cell r="G33">
            <v>3.56474467516264</v>
          </cell>
        </row>
        <row r="33">
          <cell r="Q33">
            <v>3.0466131816797</v>
          </cell>
        </row>
        <row r="33">
          <cell r="AA33">
            <v>1.89175980956285</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楼 "/>
      <sheetName val="2#楼 "/>
      <sheetName val="6#楼"/>
      <sheetName val="7#楼"/>
      <sheetName val="栾川山水文苑项目s1地块12-20#楼铝合金门窗招标清单汇总表"/>
      <sheetName val="栾川山水文苑s1地块12-20#楼铝合金门窗招标清单汇总表2"/>
      <sheetName val="综合单价分析表"/>
      <sheetName val="12#楼门窗明细表"/>
      <sheetName val="13#楼门窗明细表"/>
      <sheetName val="15#楼门窗明细表"/>
      <sheetName val="16#楼门窗明细表"/>
      <sheetName val="17#楼门窗明细表"/>
      <sheetName val="18#楼门窗明细表 "/>
      <sheetName val="19#楼门窗明细表"/>
      <sheetName val="20#楼门窗明细表"/>
      <sheetName val="铝锭价、玻璃调差明细"/>
      <sheetName val="后增加窗明细"/>
      <sheetName val="主要材料品牌单价"/>
      <sheetName val="门窗五金主要配件"/>
      <sheetName val="玻璃调整系数"/>
    </sheetNames>
    <sheetDataSet>
      <sheetData sheetId="0" refreshError="1"/>
      <sheetData sheetId="1" refreshError="1"/>
      <sheetData sheetId="2" refreshError="1"/>
      <sheetData sheetId="3" refreshError="1"/>
      <sheetData sheetId="4" refreshError="1">
        <row r="6">
          <cell r="C6">
            <v>33743.8</v>
          </cell>
        </row>
        <row r="7">
          <cell r="C7">
            <v>-31250.87</v>
          </cell>
        </row>
      </sheetData>
      <sheetData sheetId="5" refreshError="1"/>
      <sheetData sheetId="6" refreshError="1">
        <row r="8">
          <cell r="AF8">
            <v>4.51</v>
          </cell>
        </row>
        <row r="8">
          <cell r="AO8">
            <v>4.88</v>
          </cell>
        </row>
        <row r="8">
          <cell r="AX8">
            <v>4.75</v>
          </cell>
        </row>
        <row r="8">
          <cell r="BG8">
            <v>4.68</v>
          </cell>
        </row>
        <row r="8">
          <cell r="BP8">
            <v>4.34</v>
          </cell>
        </row>
        <row r="8">
          <cell r="BY8">
            <v>6.02</v>
          </cell>
        </row>
        <row r="8">
          <cell r="CH8">
            <v>7.02</v>
          </cell>
        </row>
        <row r="8">
          <cell r="CQ8">
            <v>7</v>
          </cell>
        </row>
        <row r="8">
          <cell r="CZ8">
            <v>6.82</v>
          </cell>
        </row>
        <row r="8">
          <cell r="DI8">
            <v>5.64</v>
          </cell>
        </row>
        <row r="8">
          <cell r="DR8">
            <v>4.88</v>
          </cell>
        </row>
        <row r="8">
          <cell r="EA8">
            <v>5.24</v>
          </cell>
        </row>
        <row r="8">
          <cell r="EJ8">
            <v>5.54</v>
          </cell>
        </row>
        <row r="8">
          <cell r="ES8">
            <v>8.05</v>
          </cell>
        </row>
        <row r="8">
          <cell r="FB8">
            <v>8.64</v>
          </cell>
        </row>
        <row r="8">
          <cell r="FK8">
            <v>8.24</v>
          </cell>
        </row>
        <row r="8">
          <cell r="FT8">
            <v>7.42</v>
          </cell>
        </row>
        <row r="8">
          <cell r="GC8">
            <v>8.3</v>
          </cell>
        </row>
        <row r="8">
          <cell r="GL8">
            <v>7.43</v>
          </cell>
        </row>
        <row r="8">
          <cell r="GU8">
            <v>14.85</v>
          </cell>
        </row>
        <row r="8">
          <cell r="HD8">
            <v>7.18</v>
          </cell>
        </row>
        <row r="8">
          <cell r="HM8">
            <v>10.18</v>
          </cell>
        </row>
        <row r="8">
          <cell r="HV8">
            <v>9.73</v>
          </cell>
        </row>
        <row r="8">
          <cell r="IE8">
            <v>16.37</v>
          </cell>
        </row>
        <row r="8">
          <cell r="IN8">
            <v>15.98</v>
          </cell>
        </row>
        <row r="8">
          <cell r="IW8">
            <v>13.06</v>
          </cell>
        </row>
        <row r="8">
          <cell r="JF8">
            <v>9.87</v>
          </cell>
        </row>
        <row r="8">
          <cell r="JO8">
            <v>11.68</v>
          </cell>
        </row>
        <row r="8">
          <cell r="JX8">
            <v>17.8</v>
          </cell>
        </row>
        <row r="8">
          <cell r="KG8">
            <v>10.66</v>
          </cell>
        </row>
        <row r="8">
          <cell r="KP8">
            <v>7.03</v>
          </cell>
        </row>
        <row r="8">
          <cell r="KY8">
            <v>8.96</v>
          </cell>
        </row>
        <row r="8">
          <cell r="LH8">
            <v>9.76</v>
          </cell>
        </row>
        <row r="8">
          <cell r="LQ8">
            <v>7.56</v>
          </cell>
        </row>
        <row r="8">
          <cell r="LZ8">
            <v>6.12</v>
          </cell>
        </row>
        <row r="8">
          <cell r="MI8">
            <v>6.86</v>
          </cell>
        </row>
        <row r="8">
          <cell r="MR8">
            <v>11.84</v>
          </cell>
        </row>
        <row r="8">
          <cell r="NA8">
            <v>9.8</v>
          </cell>
        </row>
        <row r="8">
          <cell r="NJ8">
            <v>9.74</v>
          </cell>
        </row>
        <row r="8">
          <cell r="NS8">
            <v>0</v>
          </cell>
        </row>
        <row r="8">
          <cell r="OB8">
            <v>0</v>
          </cell>
        </row>
        <row r="8">
          <cell r="OK8">
            <v>0</v>
          </cell>
        </row>
        <row r="8">
          <cell r="OT8">
            <v>0</v>
          </cell>
        </row>
        <row r="8">
          <cell r="PC8">
            <v>0</v>
          </cell>
        </row>
        <row r="8">
          <cell r="PL8">
            <v>0</v>
          </cell>
        </row>
        <row r="8">
          <cell r="PU8">
            <v>0</v>
          </cell>
        </row>
        <row r="8">
          <cell r="QD8">
            <v>8.82</v>
          </cell>
        </row>
        <row r="8">
          <cell r="QM8">
            <v>7.18</v>
          </cell>
        </row>
        <row r="8">
          <cell r="QV8">
            <v>10.3</v>
          </cell>
        </row>
        <row r="8">
          <cell r="RE8">
            <v>8.41</v>
          </cell>
        </row>
        <row r="8">
          <cell r="RN8">
            <v>0</v>
          </cell>
        </row>
        <row r="8">
          <cell r="RW8">
            <v>0</v>
          </cell>
        </row>
        <row r="8">
          <cell r="SF8">
            <v>0</v>
          </cell>
        </row>
        <row r="8">
          <cell r="SO8">
            <v>0</v>
          </cell>
        </row>
        <row r="8">
          <cell r="SX8">
            <v>0</v>
          </cell>
        </row>
        <row r="8">
          <cell r="TG8">
            <v>0</v>
          </cell>
        </row>
        <row r="8">
          <cell r="TP8">
            <v>0</v>
          </cell>
        </row>
        <row r="8">
          <cell r="TY8">
            <v>0</v>
          </cell>
        </row>
        <row r="8">
          <cell r="UH8">
            <v>0</v>
          </cell>
        </row>
        <row r="8">
          <cell r="UQ8">
            <v>0</v>
          </cell>
        </row>
        <row r="8">
          <cell r="UZ8">
            <v>0</v>
          </cell>
        </row>
        <row r="8">
          <cell r="VR8">
            <v>0</v>
          </cell>
        </row>
        <row r="8">
          <cell r="WA8">
            <v>0</v>
          </cell>
        </row>
        <row r="8">
          <cell r="WJ8">
            <v>0</v>
          </cell>
        </row>
        <row r="8">
          <cell r="WS8">
            <v>0</v>
          </cell>
        </row>
        <row r="8">
          <cell r="XB8">
            <v>0</v>
          </cell>
        </row>
        <row r="8">
          <cell r="XK8">
            <v>0</v>
          </cell>
        </row>
        <row r="8">
          <cell r="XT8">
            <v>0</v>
          </cell>
        </row>
        <row r="9">
          <cell r="E9">
            <v>7.6</v>
          </cell>
        </row>
        <row r="9">
          <cell r="N9">
            <v>6.78</v>
          </cell>
        </row>
        <row r="9">
          <cell r="W9">
            <v>6.84</v>
          </cell>
        </row>
        <row r="9">
          <cell r="AF9">
            <v>0.81</v>
          </cell>
        </row>
        <row r="9">
          <cell r="AO9">
            <v>0.86</v>
          </cell>
        </row>
        <row r="9">
          <cell r="AX9">
            <v>0.92</v>
          </cell>
        </row>
        <row r="9">
          <cell r="BG9">
            <v>0.83</v>
          </cell>
        </row>
        <row r="9">
          <cell r="BP9">
            <v>0.78</v>
          </cell>
        </row>
        <row r="9">
          <cell r="BY9">
            <v>1.04</v>
          </cell>
        </row>
        <row r="9">
          <cell r="CH9">
            <v>1.06</v>
          </cell>
        </row>
        <row r="9">
          <cell r="CQ9">
            <v>1.08</v>
          </cell>
        </row>
        <row r="9">
          <cell r="CZ9">
            <v>1.05</v>
          </cell>
        </row>
        <row r="9">
          <cell r="DI9">
            <v>0.98</v>
          </cell>
        </row>
        <row r="9">
          <cell r="DR9">
            <v>0.86</v>
          </cell>
        </row>
        <row r="9">
          <cell r="EA9">
            <v>0.93</v>
          </cell>
        </row>
        <row r="9">
          <cell r="EJ9">
            <v>0.96</v>
          </cell>
        </row>
        <row r="9">
          <cell r="ES9">
            <v>1.57</v>
          </cell>
        </row>
        <row r="9">
          <cell r="FB9">
            <v>1.05</v>
          </cell>
        </row>
        <row r="9">
          <cell r="FK9">
            <v>0.94</v>
          </cell>
        </row>
        <row r="9">
          <cell r="FT9">
            <v>1.47</v>
          </cell>
        </row>
        <row r="9">
          <cell r="GC9">
            <v>1.25</v>
          </cell>
        </row>
        <row r="9">
          <cell r="GL9">
            <v>1.13</v>
          </cell>
        </row>
        <row r="9">
          <cell r="GU9">
            <v>1.69</v>
          </cell>
        </row>
        <row r="9">
          <cell r="HD9">
            <v>1.22</v>
          </cell>
        </row>
        <row r="9">
          <cell r="HM9">
            <v>1.36</v>
          </cell>
        </row>
        <row r="9">
          <cell r="HV9">
            <v>1.27</v>
          </cell>
        </row>
        <row r="9">
          <cell r="IE9">
            <v>1.86</v>
          </cell>
        </row>
        <row r="9">
          <cell r="IN9">
            <v>1.71</v>
          </cell>
        </row>
        <row r="9">
          <cell r="IW9">
            <v>1.4</v>
          </cell>
        </row>
        <row r="9">
          <cell r="JF9">
            <v>1.06</v>
          </cell>
        </row>
        <row r="9">
          <cell r="JO9">
            <v>1.25</v>
          </cell>
        </row>
        <row r="9">
          <cell r="JX9">
            <v>1.91</v>
          </cell>
        </row>
        <row r="9">
          <cell r="KG9">
            <v>1.14</v>
          </cell>
        </row>
        <row r="9">
          <cell r="KP9">
            <v>1.15</v>
          </cell>
        </row>
        <row r="9">
          <cell r="KY9">
            <v>1</v>
          </cell>
        </row>
        <row r="9">
          <cell r="LH9">
            <v>1.15</v>
          </cell>
        </row>
        <row r="9">
          <cell r="LQ9">
            <v>0.93</v>
          </cell>
        </row>
        <row r="9">
          <cell r="LZ9">
            <v>0.76</v>
          </cell>
        </row>
        <row r="9">
          <cell r="MI9">
            <v>0.85</v>
          </cell>
        </row>
        <row r="9">
          <cell r="MR9">
            <v>1.01</v>
          </cell>
        </row>
        <row r="9">
          <cell r="NA9">
            <v>1.19</v>
          </cell>
        </row>
        <row r="9">
          <cell r="NJ9">
            <v>0.89</v>
          </cell>
        </row>
        <row r="9">
          <cell r="NS9">
            <v>8.01</v>
          </cell>
        </row>
        <row r="9">
          <cell r="OB9">
            <v>3.93</v>
          </cell>
        </row>
        <row r="9">
          <cell r="OK9">
            <v>3.3</v>
          </cell>
        </row>
        <row r="9">
          <cell r="OT9">
            <v>3.92</v>
          </cell>
        </row>
        <row r="9">
          <cell r="PC9">
            <v>7.26</v>
          </cell>
        </row>
        <row r="9">
          <cell r="PL9">
            <v>8.91</v>
          </cell>
        </row>
        <row r="9">
          <cell r="PU9">
            <v>8.8</v>
          </cell>
        </row>
        <row r="9">
          <cell r="QD9">
            <v>0.46</v>
          </cell>
        </row>
        <row r="9">
          <cell r="QM9">
            <v>1.01</v>
          </cell>
        </row>
        <row r="9">
          <cell r="QV9">
            <v>0.46</v>
          </cell>
        </row>
        <row r="9">
          <cell r="RE9">
            <v>0.43</v>
          </cell>
        </row>
        <row r="9">
          <cell r="RN9">
            <v>7.07</v>
          </cell>
        </row>
        <row r="9">
          <cell r="RW9">
            <v>7.76</v>
          </cell>
        </row>
        <row r="9">
          <cell r="SF9">
            <v>8.91</v>
          </cell>
        </row>
        <row r="9">
          <cell r="SO9">
            <v>8.03</v>
          </cell>
        </row>
        <row r="9">
          <cell r="SX9">
            <v>6.31</v>
          </cell>
        </row>
        <row r="9">
          <cell r="TG9">
            <v>8.1</v>
          </cell>
        </row>
        <row r="9">
          <cell r="TP9">
            <v>9.14</v>
          </cell>
        </row>
        <row r="9">
          <cell r="TY9">
            <v>9.98</v>
          </cell>
        </row>
        <row r="9">
          <cell r="UH9">
            <v>12.89</v>
          </cell>
        </row>
        <row r="9">
          <cell r="UQ9">
            <v>7.57</v>
          </cell>
        </row>
        <row r="9">
          <cell r="UZ9">
            <v>7.07</v>
          </cell>
        </row>
        <row r="9">
          <cell r="VI9">
            <v>9.13</v>
          </cell>
        </row>
        <row r="9">
          <cell r="VR9">
            <v>3.55</v>
          </cell>
        </row>
        <row r="9">
          <cell r="WA9">
            <v>3.55</v>
          </cell>
        </row>
        <row r="9">
          <cell r="WJ9">
            <v>4.3</v>
          </cell>
        </row>
        <row r="9">
          <cell r="WS9">
            <v>4.92</v>
          </cell>
        </row>
        <row r="9">
          <cell r="XB9">
            <v>3.93</v>
          </cell>
        </row>
        <row r="9">
          <cell r="XK9">
            <v>3.69</v>
          </cell>
        </row>
        <row r="9">
          <cell r="XT9">
            <v>3.96</v>
          </cell>
        </row>
        <row r="10">
          <cell r="E10">
            <v>0.11</v>
          </cell>
        </row>
        <row r="10">
          <cell r="N10">
            <v>0.09</v>
          </cell>
        </row>
        <row r="10">
          <cell r="W10">
            <v>0.12</v>
          </cell>
        </row>
        <row r="10">
          <cell r="AF10">
            <v>0.23</v>
          </cell>
        </row>
        <row r="10">
          <cell r="AO10">
            <v>0.26</v>
          </cell>
        </row>
        <row r="10">
          <cell r="AX10">
            <v>0.23</v>
          </cell>
        </row>
        <row r="10">
          <cell r="BG10">
            <v>0.24</v>
          </cell>
        </row>
        <row r="10">
          <cell r="BP10">
            <v>0.22</v>
          </cell>
        </row>
        <row r="10">
          <cell r="BY10">
            <v>0.38</v>
          </cell>
        </row>
        <row r="10">
          <cell r="CH10">
            <v>0.41</v>
          </cell>
        </row>
        <row r="10">
          <cell r="CQ10">
            <v>0.44</v>
          </cell>
        </row>
        <row r="10">
          <cell r="CZ10">
            <v>0.42</v>
          </cell>
        </row>
        <row r="10">
          <cell r="DI10">
            <v>0.31</v>
          </cell>
        </row>
        <row r="10">
          <cell r="DR10">
            <v>0.26</v>
          </cell>
        </row>
        <row r="10">
          <cell r="EA10">
            <v>0.31</v>
          </cell>
        </row>
        <row r="10">
          <cell r="EJ10">
            <v>0.29</v>
          </cell>
        </row>
        <row r="10">
          <cell r="ES10">
            <v>0.53</v>
          </cell>
        </row>
        <row r="10">
          <cell r="FB10">
            <v>0.51</v>
          </cell>
        </row>
        <row r="10">
          <cell r="FK10">
            <v>0.64</v>
          </cell>
        </row>
        <row r="10">
          <cell r="FT10">
            <v>0.47</v>
          </cell>
        </row>
        <row r="10">
          <cell r="GC10">
            <v>0.59</v>
          </cell>
        </row>
        <row r="10">
          <cell r="GL10">
            <v>0.49</v>
          </cell>
        </row>
        <row r="10">
          <cell r="GU10">
            <v>1.4</v>
          </cell>
        </row>
        <row r="10">
          <cell r="HD10">
            <v>0.48</v>
          </cell>
        </row>
        <row r="10">
          <cell r="HM10">
            <v>1</v>
          </cell>
        </row>
        <row r="10">
          <cell r="HV10">
            <v>0.73</v>
          </cell>
        </row>
        <row r="10">
          <cell r="IE10">
            <v>2.12</v>
          </cell>
        </row>
        <row r="10">
          <cell r="IN10">
            <v>2.29</v>
          </cell>
        </row>
        <row r="10">
          <cell r="IW10">
            <v>1.68</v>
          </cell>
        </row>
        <row r="10">
          <cell r="JF10">
            <v>1.1</v>
          </cell>
        </row>
        <row r="10">
          <cell r="JO10">
            <v>1.43</v>
          </cell>
        </row>
        <row r="10">
          <cell r="JX10">
            <v>2.41</v>
          </cell>
        </row>
        <row r="10">
          <cell r="KG10">
            <v>1.24</v>
          </cell>
        </row>
        <row r="10">
          <cell r="KP10">
            <v>0.6</v>
          </cell>
        </row>
        <row r="10">
          <cell r="KY10">
            <v>0.97</v>
          </cell>
        </row>
        <row r="10">
          <cell r="LH10">
            <v>0.99</v>
          </cell>
        </row>
        <row r="10">
          <cell r="LQ10">
            <v>0.3</v>
          </cell>
        </row>
        <row r="10">
          <cell r="LZ10">
            <v>0.23</v>
          </cell>
        </row>
        <row r="10">
          <cell r="MI10">
            <v>0.27</v>
          </cell>
        </row>
        <row r="10">
          <cell r="MR10">
            <v>0.68</v>
          </cell>
        </row>
        <row r="10">
          <cell r="NA10">
            <v>0.45</v>
          </cell>
        </row>
        <row r="10">
          <cell r="NJ10">
            <v>0.43</v>
          </cell>
        </row>
        <row r="10">
          <cell r="NS10">
            <v>0.62</v>
          </cell>
        </row>
        <row r="10">
          <cell r="OB10">
            <v>0.35</v>
          </cell>
        </row>
        <row r="10">
          <cell r="OK10">
            <v>0.25</v>
          </cell>
        </row>
        <row r="10">
          <cell r="OT10">
            <v>0.35</v>
          </cell>
        </row>
        <row r="10">
          <cell r="PC10">
            <v>0.74</v>
          </cell>
        </row>
        <row r="10">
          <cell r="PL10">
            <v>0.62</v>
          </cell>
        </row>
        <row r="10">
          <cell r="PU10">
            <v>0.79</v>
          </cell>
        </row>
        <row r="10">
          <cell r="QD10">
            <v>0</v>
          </cell>
        </row>
        <row r="10">
          <cell r="QM10">
            <v>0</v>
          </cell>
        </row>
        <row r="10">
          <cell r="QV10">
            <v>0</v>
          </cell>
        </row>
        <row r="10">
          <cell r="RE10">
            <v>0</v>
          </cell>
        </row>
        <row r="10">
          <cell r="RN10">
            <v>0</v>
          </cell>
        </row>
        <row r="10">
          <cell r="RW10">
            <v>0</v>
          </cell>
        </row>
        <row r="10">
          <cell r="SF10">
            <v>0</v>
          </cell>
        </row>
        <row r="10">
          <cell r="SO10">
            <v>0</v>
          </cell>
        </row>
        <row r="10">
          <cell r="SX10">
            <v>0</v>
          </cell>
        </row>
        <row r="10">
          <cell r="TG10">
            <v>0</v>
          </cell>
        </row>
        <row r="10">
          <cell r="TP10">
            <v>0</v>
          </cell>
        </row>
        <row r="10">
          <cell r="TY10">
            <v>0</v>
          </cell>
        </row>
        <row r="10">
          <cell r="UH10">
            <v>0</v>
          </cell>
        </row>
        <row r="10">
          <cell r="UQ10">
            <v>0</v>
          </cell>
        </row>
        <row r="10">
          <cell r="UZ10">
            <v>0</v>
          </cell>
        </row>
        <row r="10">
          <cell r="VI10">
            <v>0</v>
          </cell>
        </row>
        <row r="10">
          <cell r="VR10">
            <v>0</v>
          </cell>
        </row>
        <row r="10">
          <cell r="WA10">
            <v>0</v>
          </cell>
        </row>
        <row r="10">
          <cell r="WJ10">
            <v>0</v>
          </cell>
        </row>
        <row r="10">
          <cell r="WS10">
            <v>0</v>
          </cell>
        </row>
        <row r="10">
          <cell r="XB10">
            <v>0</v>
          </cell>
        </row>
        <row r="10">
          <cell r="XK10">
            <v>0</v>
          </cell>
        </row>
        <row r="10">
          <cell r="XT10">
            <v>0</v>
          </cell>
        </row>
        <row r="15">
          <cell r="AX15">
            <v>0.34</v>
          </cell>
        </row>
        <row r="15">
          <cell r="BY15">
            <v>0.85</v>
          </cell>
        </row>
        <row r="15">
          <cell r="CH15">
            <v>0.85</v>
          </cell>
        </row>
        <row r="15">
          <cell r="CQ15">
            <v>0.85</v>
          </cell>
        </row>
        <row r="15">
          <cell r="CZ15">
            <v>0.47</v>
          </cell>
        </row>
        <row r="15">
          <cell r="EA15">
            <v>0.29</v>
          </cell>
        </row>
        <row r="15">
          <cell r="EJ15">
            <v>0.85</v>
          </cell>
        </row>
        <row r="15">
          <cell r="ES15">
            <v>0.85</v>
          </cell>
        </row>
        <row r="15">
          <cell r="FB15">
            <v>0.85</v>
          </cell>
        </row>
        <row r="15">
          <cell r="FK15">
            <v>0.85</v>
          </cell>
        </row>
        <row r="15">
          <cell r="FT15">
            <v>0.85</v>
          </cell>
        </row>
        <row r="15">
          <cell r="GC15">
            <v>0.85</v>
          </cell>
        </row>
        <row r="15">
          <cell r="GL15">
            <v>0.85</v>
          </cell>
        </row>
        <row r="15">
          <cell r="GU15">
            <v>0.85</v>
          </cell>
        </row>
        <row r="15">
          <cell r="HD15">
            <v>0.85</v>
          </cell>
        </row>
        <row r="15">
          <cell r="IN15">
            <v>0.39</v>
          </cell>
        </row>
        <row r="15">
          <cell r="IW15">
            <v>0.39</v>
          </cell>
        </row>
        <row r="15">
          <cell r="JF15">
            <v>0.46</v>
          </cell>
        </row>
        <row r="15">
          <cell r="JO15">
            <v>0.44</v>
          </cell>
        </row>
        <row r="15">
          <cell r="JX15">
            <v>0.39</v>
          </cell>
        </row>
        <row r="15">
          <cell r="KY15">
            <v>0.85</v>
          </cell>
        </row>
        <row r="15">
          <cell r="LH15">
            <v>0.85</v>
          </cell>
        </row>
        <row r="15">
          <cell r="QD15">
            <v>0.85</v>
          </cell>
        </row>
        <row r="15">
          <cell r="QM15">
            <v>0.85</v>
          </cell>
        </row>
        <row r="16">
          <cell r="AF16">
            <v>0.85</v>
          </cell>
        </row>
        <row r="16">
          <cell r="AO16">
            <v>0.85</v>
          </cell>
        </row>
        <row r="16">
          <cell r="AX16">
            <v>0.51</v>
          </cell>
        </row>
        <row r="16">
          <cell r="BG16">
            <v>0.85</v>
          </cell>
        </row>
        <row r="16">
          <cell r="BP16">
            <v>0.85</v>
          </cell>
        </row>
        <row r="16">
          <cell r="CZ16">
            <v>0.38</v>
          </cell>
        </row>
        <row r="16">
          <cell r="DI16">
            <v>0.85</v>
          </cell>
        </row>
        <row r="16">
          <cell r="DR16">
            <v>0.85</v>
          </cell>
        </row>
        <row r="16">
          <cell r="EA16">
            <v>0.56</v>
          </cell>
        </row>
        <row r="16">
          <cell r="IN16">
            <v>0.46</v>
          </cell>
        </row>
        <row r="16">
          <cell r="IW16">
            <v>0.46</v>
          </cell>
        </row>
        <row r="16">
          <cell r="JF16">
            <v>0.39</v>
          </cell>
        </row>
        <row r="16">
          <cell r="JO16">
            <v>0.41</v>
          </cell>
        </row>
        <row r="16">
          <cell r="JX16">
            <v>0.46</v>
          </cell>
        </row>
        <row r="16">
          <cell r="KP16">
            <v>0.85</v>
          </cell>
        </row>
        <row r="16">
          <cell r="LQ16">
            <v>0.85</v>
          </cell>
        </row>
        <row r="16">
          <cell r="LZ16">
            <v>0.85</v>
          </cell>
        </row>
        <row r="16">
          <cell r="MI16">
            <v>0.85</v>
          </cell>
        </row>
        <row r="16">
          <cell r="MR16">
            <v>0.85</v>
          </cell>
        </row>
        <row r="16">
          <cell r="NA16">
            <v>0.85</v>
          </cell>
        </row>
        <row r="16">
          <cell r="NJ16">
            <v>0.85</v>
          </cell>
        </row>
        <row r="16">
          <cell r="VR16">
            <v>0.85</v>
          </cell>
        </row>
        <row r="16">
          <cell r="WA16">
            <v>0.85</v>
          </cell>
        </row>
        <row r="16">
          <cell r="WJ16">
            <v>0.85</v>
          </cell>
        </row>
        <row r="16">
          <cell r="WS16">
            <v>0.85</v>
          </cell>
        </row>
        <row r="16">
          <cell r="XB16">
            <v>0.85</v>
          </cell>
        </row>
        <row r="16">
          <cell r="XK16">
            <v>0.85</v>
          </cell>
        </row>
        <row r="16">
          <cell r="XT16">
            <v>0.85</v>
          </cell>
        </row>
        <row r="19">
          <cell r="E19">
            <v>0.85</v>
          </cell>
        </row>
        <row r="19">
          <cell r="N19">
            <v>0.85</v>
          </cell>
        </row>
        <row r="19">
          <cell r="W19">
            <v>0.85</v>
          </cell>
        </row>
        <row r="19">
          <cell r="HM19">
            <v>0.85</v>
          </cell>
        </row>
        <row r="19">
          <cell r="HV19">
            <v>0.85</v>
          </cell>
        </row>
        <row r="19">
          <cell r="IE19">
            <v>0.85</v>
          </cell>
        </row>
        <row r="19">
          <cell r="NS19">
            <v>0.85</v>
          </cell>
        </row>
        <row r="19">
          <cell r="OB19">
            <v>0.85</v>
          </cell>
        </row>
        <row r="19">
          <cell r="OK19">
            <v>0.85</v>
          </cell>
        </row>
        <row r="19">
          <cell r="OT19">
            <v>0.85</v>
          </cell>
        </row>
        <row r="19">
          <cell r="PC19">
            <v>0.85</v>
          </cell>
        </row>
        <row r="19">
          <cell r="PL19">
            <v>0.85</v>
          </cell>
        </row>
        <row r="19">
          <cell r="PU19">
            <v>0.85</v>
          </cell>
        </row>
        <row r="19">
          <cell r="QV19">
            <v>0.85</v>
          </cell>
        </row>
        <row r="19">
          <cell r="RE19">
            <v>0.85</v>
          </cell>
        </row>
        <row r="19">
          <cell r="RN19">
            <v>0.85</v>
          </cell>
        </row>
        <row r="19">
          <cell r="RW19">
            <v>0.85</v>
          </cell>
        </row>
        <row r="19">
          <cell r="SF19">
            <v>0.85</v>
          </cell>
        </row>
        <row r="19">
          <cell r="SO19">
            <v>0.85</v>
          </cell>
        </row>
        <row r="19">
          <cell r="SX19">
            <v>0.85</v>
          </cell>
        </row>
        <row r="19">
          <cell r="TG19">
            <v>0.85</v>
          </cell>
        </row>
        <row r="19">
          <cell r="TP19">
            <v>0.85</v>
          </cell>
        </row>
        <row r="19">
          <cell r="TY19">
            <v>0.85</v>
          </cell>
        </row>
        <row r="19">
          <cell r="UH19">
            <v>0.85</v>
          </cell>
        </row>
        <row r="19">
          <cell r="UQ19">
            <v>0.85</v>
          </cell>
        </row>
        <row r="19">
          <cell r="UZ19">
            <v>0.85</v>
          </cell>
        </row>
        <row r="19">
          <cell r="VI19">
            <v>0.85</v>
          </cell>
        </row>
        <row r="20">
          <cell r="KG20">
            <v>0.32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总汇总表"/>
      <sheetName val="后增加清单造价汇总表"/>
      <sheetName val="后增加工程量明细"/>
      <sheetName val="20#2-202户报价单"/>
    </sheetNames>
    <sheetDataSet>
      <sheetData sheetId="0" refreshError="1">
        <row r="5">
          <cell r="C5">
            <v>37632.1758276857</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90"/>
  <sheetViews>
    <sheetView workbookViewId="0">
      <pane xSplit="3" ySplit="2" topLeftCell="R42" activePane="bottomRight" state="frozen"/>
      <selection/>
      <selection pane="topRight"/>
      <selection pane="bottomLeft"/>
      <selection pane="bottomRight" activeCell="AB100" sqref="AB100"/>
    </sheetView>
  </sheetViews>
  <sheetFormatPr defaultColWidth="8.75" defaultRowHeight="14.25"/>
  <cols>
    <col min="2" max="2" width="9.875" customWidth="1"/>
    <col min="3" max="4" width="9" style="49" customWidth="1"/>
    <col min="5" max="27" width="9" customWidth="1" outlineLevel="1"/>
  </cols>
  <sheetData>
    <row r="1" spans="1:30">
      <c r="A1" s="219" t="s">
        <v>0</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row>
    <row r="2" spans="1:29">
      <c r="A2" s="123" t="s">
        <v>1</v>
      </c>
      <c r="B2" s="123" t="s">
        <v>2</v>
      </c>
      <c r="C2" s="220" t="s">
        <v>3</v>
      </c>
      <c r="D2" s="220" t="s">
        <v>4</v>
      </c>
      <c r="E2" s="123" t="s">
        <v>5</v>
      </c>
      <c r="F2" s="123" t="s">
        <v>6</v>
      </c>
      <c r="G2" s="123" t="s">
        <v>7</v>
      </c>
      <c r="H2" s="123" t="s">
        <v>8</v>
      </c>
      <c r="I2" s="123" t="s">
        <v>9</v>
      </c>
      <c r="J2" s="123" t="s">
        <v>10</v>
      </c>
      <c r="K2" s="123" t="s">
        <v>11</v>
      </c>
      <c r="L2" s="123" t="s">
        <v>12</v>
      </c>
      <c r="M2" s="123" t="s">
        <v>13</v>
      </c>
      <c r="N2" s="123" t="s">
        <v>14</v>
      </c>
      <c r="O2" s="123" t="s">
        <v>15</v>
      </c>
      <c r="P2" s="123" t="s">
        <v>16</v>
      </c>
      <c r="Q2" s="123" t="s">
        <v>17</v>
      </c>
      <c r="R2" s="123" t="s">
        <v>18</v>
      </c>
      <c r="S2" s="123" t="s">
        <v>19</v>
      </c>
      <c r="T2" s="123" t="s">
        <v>20</v>
      </c>
      <c r="U2" s="123" t="s">
        <v>21</v>
      </c>
      <c r="V2" s="123" t="s">
        <v>22</v>
      </c>
      <c r="W2" s="123" t="s">
        <v>23</v>
      </c>
      <c r="X2" s="123" t="s">
        <v>24</v>
      </c>
      <c r="Y2" s="123" t="s">
        <v>25</v>
      </c>
      <c r="Z2" s="123" t="s">
        <v>26</v>
      </c>
      <c r="AA2" s="123" t="s">
        <v>27</v>
      </c>
      <c r="AB2" s="123" t="s">
        <v>28</v>
      </c>
      <c r="AC2" s="227" t="s">
        <v>29</v>
      </c>
    </row>
    <row r="3" spans="1:29">
      <c r="A3" s="123" t="s">
        <v>30</v>
      </c>
      <c r="B3" s="123" t="s">
        <v>31</v>
      </c>
      <c r="C3" s="220"/>
      <c r="D3" s="220"/>
      <c r="E3" s="123">
        <v>2</v>
      </c>
      <c r="F3" s="220"/>
      <c r="G3" s="123"/>
      <c r="H3" s="123"/>
      <c r="I3" s="123"/>
      <c r="J3" s="123"/>
      <c r="K3" s="123"/>
      <c r="L3" s="123"/>
      <c r="M3" s="123"/>
      <c r="N3" s="123"/>
      <c r="O3" s="123"/>
      <c r="P3" s="123"/>
      <c r="Q3" s="123"/>
      <c r="R3" s="123"/>
      <c r="S3" s="123"/>
      <c r="T3" s="123"/>
      <c r="U3" s="123"/>
      <c r="V3" s="123"/>
      <c r="W3" s="123"/>
      <c r="X3" s="123"/>
      <c r="Y3" s="123"/>
      <c r="Z3" s="123"/>
      <c r="AA3" s="123"/>
      <c r="AB3" s="123">
        <f t="shared" ref="AB3:AB66" si="0">SUM(E3:AA3)</f>
        <v>2</v>
      </c>
      <c r="AC3" s="227">
        <f t="shared" ref="AC3:AC34" si="1">C3*D3*AB3/1000000</f>
        <v>0</v>
      </c>
    </row>
    <row r="4" spans="1:29">
      <c r="A4" s="123" t="s">
        <v>32</v>
      </c>
      <c r="B4" s="123" t="s">
        <v>33</v>
      </c>
      <c r="C4" s="220"/>
      <c r="D4" s="220"/>
      <c r="E4" s="123">
        <v>3</v>
      </c>
      <c r="F4" s="220">
        <v>1</v>
      </c>
      <c r="G4" s="123"/>
      <c r="H4" s="123"/>
      <c r="I4" s="123"/>
      <c r="J4" s="123"/>
      <c r="K4" s="123"/>
      <c r="L4" s="123"/>
      <c r="M4" s="123"/>
      <c r="N4" s="123"/>
      <c r="O4" s="123"/>
      <c r="P4" s="123"/>
      <c r="Q4" s="123"/>
      <c r="R4" s="123"/>
      <c r="S4" s="123"/>
      <c r="T4" s="123"/>
      <c r="U4" s="123"/>
      <c r="V4" s="123"/>
      <c r="W4" s="123"/>
      <c r="X4" s="123"/>
      <c r="Y4" s="123"/>
      <c r="Z4" s="123"/>
      <c r="AA4" s="123"/>
      <c r="AB4" s="123">
        <f t="shared" si="0"/>
        <v>4</v>
      </c>
      <c r="AC4" s="227">
        <f t="shared" si="1"/>
        <v>0</v>
      </c>
    </row>
    <row r="5" spans="1:29">
      <c r="A5" s="123" t="s">
        <v>34</v>
      </c>
      <c r="B5" s="123" t="s">
        <v>35</v>
      </c>
      <c r="C5" s="220"/>
      <c r="D5" s="220"/>
      <c r="E5" s="123">
        <v>2</v>
      </c>
      <c r="F5" s="220">
        <v>3</v>
      </c>
      <c r="G5" s="123"/>
      <c r="H5" s="123">
        <v>3</v>
      </c>
      <c r="I5" s="123">
        <v>3</v>
      </c>
      <c r="J5" s="123">
        <v>3</v>
      </c>
      <c r="K5" s="123">
        <v>3</v>
      </c>
      <c r="L5" s="123">
        <v>3</v>
      </c>
      <c r="M5" s="123">
        <v>3</v>
      </c>
      <c r="N5" s="123">
        <v>3</v>
      </c>
      <c r="O5" s="123">
        <v>3</v>
      </c>
      <c r="P5" s="123">
        <v>3</v>
      </c>
      <c r="Q5" s="123">
        <v>3</v>
      </c>
      <c r="R5" s="123">
        <v>3</v>
      </c>
      <c r="S5" s="123">
        <v>3</v>
      </c>
      <c r="T5" s="123">
        <v>3</v>
      </c>
      <c r="U5" s="123">
        <v>3</v>
      </c>
      <c r="V5" s="123">
        <v>3</v>
      </c>
      <c r="W5" s="123">
        <v>3</v>
      </c>
      <c r="X5" s="123"/>
      <c r="Y5" s="123"/>
      <c r="Z5" s="123"/>
      <c r="AA5" s="123"/>
      <c r="AB5" s="123">
        <f t="shared" si="0"/>
        <v>53</v>
      </c>
      <c r="AC5" s="227">
        <f t="shared" si="1"/>
        <v>0</v>
      </c>
    </row>
    <row r="6" spans="1:29">
      <c r="A6" s="123" t="s">
        <v>36</v>
      </c>
      <c r="B6" s="123" t="s">
        <v>37</v>
      </c>
      <c r="C6" s="220"/>
      <c r="D6" s="220"/>
      <c r="E6" s="123">
        <v>3</v>
      </c>
      <c r="F6" s="220">
        <v>3</v>
      </c>
      <c r="G6" s="123"/>
      <c r="H6" s="123"/>
      <c r="I6" s="123"/>
      <c r="J6" s="123"/>
      <c r="K6" s="123"/>
      <c r="L6" s="123"/>
      <c r="M6" s="123"/>
      <c r="N6" s="123"/>
      <c r="O6" s="123"/>
      <c r="P6" s="123"/>
      <c r="Q6" s="123"/>
      <c r="R6" s="123"/>
      <c r="S6" s="123"/>
      <c r="T6" s="123"/>
      <c r="U6" s="123"/>
      <c r="V6" s="123"/>
      <c r="W6" s="123"/>
      <c r="X6" s="123"/>
      <c r="Y6" s="123"/>
      <c r="Z6" s="123"/>
      <c r="AA6" s="123"/>
      <c r="AB6" s="123">
        <f t="shared" si="0"/>
        <v>6</v>
      </c>
      <c r="AC6" s="227">
        <f t="shared" si="1"/>
        <v>0</v>
      </c>
    </row>
    <row r="7" spans="1:29">
      <c r="A7" s="123" t="s">
        <v>38</v>
      </c>
      <c r="B7" s="123" t="s">
        <v>39</v>
      </c>
      <c r="C7" s="220"/>
      <c r="D7" s="220"/>
      <c r="E7" s="123"/>
      <c r="F7" s="220">
        <v>1</v>
      </c>
      <c r="G7" s="123"/>
      <c r="H7" s="123"/>
      <c r="I7" s="123"/>
      <c r="J7" s="123"/>
      <c r="K7" s="123"/>
      <c r="L7" s="123"/>
      <c r="M7" s="123"/>
      <c r="N7" s="123"/>
      <c r="O7" s="123"/>
      <c r="P7" s="123"/>
      <c r="Q7" s="123"/>
      <c r="R7" s="123"/>
      <c r="S7" s="123"/>
      <c r="T7" s="123"/>
      <c r="U7" s="123"/>
      <c r="V7" s="123"/>
      <c r="W7" s="123"/>
      <c r="X7" s="123"/>
      <c r="Y7" s="123"/>
      <c r="Z7" s="123"/>
      <c r="AA7" s="123"/>
      <c r="AB7" s="123">
        <f t="shared" si="0"/>
        <v>1</v>
      </c>
      <c r="AC7" s="227">
        <f t="shared" si="1"/>
        <v>0</v>
      </c>
    </row>
    <row r="8" spans="1:29">
      <c r="A8" s="123" t="s">
        <v>40</v>
      </c>
      <c r="B8" s="123" t="s">
        <v>41</v>
      </c>
      <c r="C8" s="220"/>
      <c r="D8" s="220"/>
      <c r="E8" s="123"/>
      <c r="F8" s="123">
        <v>2</v>
      </c>
      <c r="G8" s="123"/>
      <c r="H8" s="123"/>
      <c r="I8" s="123"/>
      <c r="J8" s="123"/>
      <c r="K8" s="123"/>
      <c r="L8" s="123"/>
      <c r="M8" s="123"/>
      <c r="N8" s="123"/>
      <c r="O8" s="123"/>
      <c r="P8" s="123"/>
      <c r="Q8" s="123"/>
      <c r="R8" s="123"/>
      <c r="S8" s="123"/>
      <c r="T8" s="123"/>
      <c r="U8" s="123"/>
      <c r="V8" s="123"/>
      <c r="W8" s="123"/>
      <c r="X8" s="123"/>
      <c r="Y8" s="123"/>
      <c r="Z8" s="123"/>
      <c r="AA8" s="123"/>
      <c r="AB8" s="123">
        <f t="shared" si="0"/>
        <v>2</v>
      </c>
      <c r="AC8" s="227">
        <f t="shared" si="1"/>
        <v>0</v>
      </c>
    </row>
    <row r="9" spans="1:29">
      <c r="A9" s="123" t="s">
        <v>42</v>
      </c>
      <c r="B9" s="123" t="s">
        <v>43</v>
      </c>
      <c r="C9" s="220"/>
      <c r="D9" s="220"/>
      <c r="E9" s="123"/>
      <c r="F9" s="123">
        <v>1</v>
      </c>
      <c r="G9" s="123"/>
      <c r="H9" s="123"/>
      <c r="I9" s="123"/>
      <c r="J9" s="123"/>
      <c r="K9" s="123"/>
      <c r="L9" s="123"/>
      <c r="M9" s="123"/>
      <c r="N9" s="123"/>
      <c r="O9" s="123"/>
      <c r="P9" s="123"/>
      <c r="Q9" s="123"/>
      <c r="R9" s="123"/>
      <c r="S9" s="123"/>
      <c r="T9" s="123"/>
      <c r="U9" s="123"/>
      <c r="V9" s="123"/>
      <c r="W9" s="123"/>
      <c r="X9" s="123"/>
      <c r="Y9" s="123"/>
      <c r="Z9" s="123"/>
      <c r="AA9" s="123"/>
      <c r="AB9" s="123">
        <f t="shared" si="0"/>
        <v>1</v>
      </c>
      <c r="AC9" s="227">
        <f t="shared" si="1"/>
        <v>0</v>
      </c>
    </row>
    <row r="10" spans="1:29">
      <c r="A10" s="123" t="s">
        <v>44</v>
      </c>
      <c r="B10" s="123" t="s">
        <v>45</v>
      </c>
      <c r="C10" s="220"/>
      <c r="D10" s="220"/>
      <c r="E10" s="123"/>
      <c r="F10" s="123">
        <v>1</v>
      </c>
      <c r="G10" s="123"/>
      <c r="H10" s="123"/>
      <c r="I10" s="123"/>
      <c r="J10" s="123"/>
      <c r="K10" s="123"/>
      <c r="L10" s="123"/>
      <c r="M10" s="123"/>
      <c r="N10" s="123"/>
      <c r="O10" s="123"/>
      <c r="P10" s="123"/>
      <c r="Q10" s="123"/>
      <c r="R10" s="123"/>
      <c r="S10" s="123"/>
      <c r="T10" s="123"/>
      <c r="U10" s="123"/>
      <c r="V10" s="123"/>
      <c r="W10" s="123"/>
      <c r="X10" s="123"/>
      <c r="Y10" s="123"/>
      <c r="Z10" s="123"/>
      <c r="AA10" s="123"/>
      <c r="AB10" s="123">
        <f t="shared" si="0"/>
        <v>1</v>
      </c>
      <c r="AC10" s="227">
        <f t="shared" si="1"/>
        <v>0</v>
      </c>
    </row>
    <row r="11" spans="1:29">
      <c r="A11" s="123" t="s">
        <v>46</v>
      </c>
      <c r="B11" s="123" t="s">
        <v>47</v>
      </c>
      <c r="C11" s="220"/>
      <c r="D11" s="220"/>
      <c r="E11" s="123"/>
      <c r="F11" s="123">
        <v>1</v>
      </c>
      <c r="G11" s="123"/>
      <c r="H11" s="123"/>
      <c r="I11" s="123"/>
      <c r="J11" s="123"/>
      <c r="K11" s="123"/>
      <c r="L11" s="123"/>
      <c r="M11" s="123"/>
      <c r="N11" s="123"/>
      <c r="O11" s="123"/>
      <c r="P11" s="123"/>
      <c r="Q11" s="123"/>
      <c r="R11" s="123"/>
      <c r="S11" s="123"/>
      <c r="T11" s="123"/>
      <c r="U11" s="123"/>
      <c r="V11" s="123"/>
      <c r="W11" s="123"/>
      <c r="X11" s="123"/>
      <c r="Y11" s="123"/>
      <c r="Z11" s="123"/>
      <c r="AA11" s="123"/>
      <c r="AB11" s="123">
        <f t="shared" si="0"/>
        <v>1</v>
      </c>
      <c r="AC11" s="227">
        <f t="shared" si="1"/>
        <v>0</v>
      </c>
    </row>
    <row r="12" spans="1:29">
      <c r="A12" s="123" t="s">
        <v>48</v>
      </c>
      <c r="B12" s="123" t="s">
        <v>49</v>
      </c>
      <c r="C12" s="220"/>
      <c r="D12" s="220"/>
      <c r="E12" s="123"/>
      <c r="F12" s="123">
        <v>1</v>
      </c>
      <c r="G12" s="123"/>
      <c r="H12" s="123"/>
      <c r="I12" s="123"/>
      <c r="J12" s="123"/>
      <c r="K12" s="123"/>
      <c r="L12" s="123"/>
      <c r="M12" s="123"/>
      <c r="N12" s="123"/>
      <c r="O12" s="123"/>
      <c r="P12" s="123"/>
      <c r="Q12" s="123"/>
      <c r="R12" s="123"/>
      <c r="S12" s="123"/>
      <c r="T12" s="123"/>
      <c r="U12" s="123"/>
      <c r="V12" s="123"/>
      <c r="W12" s="123"/>
      <c r="X12" s="123"/>
      <c r="Y12" s="123"/>
      <c r="Z12" s="123"/>
      <c r="AA12" s="123"/>
      <c r="AB12" s="123">
        <f t="shared" si="0"/>
        <v>1</v>
      </c>
      <c r="AC12" s="227">
        <f t="shared" si="1"/>
        <v>0</v>
      </c>
    </row>
    <row r="13" spans="1:29">
      <c r="A13" s="123" t="s">
        <v>50</v>
      </c>
      <c r="B13" s="123" t="s">
        <v>51</v>
      </c>
      <c r="C13" s="220"/>
      <c r="D13" s="220"/>
      <c r="E13" s="123"/>
      <c r="F13" s="123">
        <v>1</v>
      </c>
      <c r="G13" s="123"/>
      <c r="H13" s="123"/>
      <c r="I13" s="123"/>
      <c r="J13" s="123"/>
      <c r="K13" s="123"/>
      <c r="L13" s="123"/>
      <c r="M13" s="123"/>
      <c r="N13" s="123"/>
      <c r="O13" s="123"/>
      <c r="P13" s="123"/>
      <c r="Q13" s="123"/>
      <c r="R13" s="123"/>
      <c r="S13" s="123"/>
      <c r="T13" s="123"/>
      <c r="U13" s="123"/>
      <c r="V13" s="123"/>
      <c r="W13" s="123"/>
      <c r="X13" s="123"/>
      <c r="Y13" s="123"/>
      <c r="Z13" s="123"/>
      <c r="AA13" s="123"/>
      <c r="AB13" s="123">
        <f t="shared" si="0"/>
        <v>1</v>
      </c>
      <c r="AC13" s="227">
        <f t="shared" si="1"/>
        <v>0</v>
      </c>
    </row>
    <row r="14" spans="1:29">
      <c r="A14" s="123" t="s">
        <v>52</v>
      </c>
      <c r="B14" s="123" t="s">
        <v>53</v>
      </c>
      <c r="C14" s="220"/>
      <c r="D14" s="220"/>
      <c r="E14" s="123"/>
      <c r="F14" s="123">
        <v>2</v>
      </c>
      <c r="G14" s="123"/>
      <c r="H14" s="123"/>
      <c r="I14" s="123"/>
      <c r="J14" s="123"/>
      <c r="K14" s="123"/>
      <c r="L14" s="123"/>
      <c r="M14" s="123"/>
      <c r="N14" s="123"/>
      <c r="O14" s="123"/>
      <c r="P14" s="123"/>
      <c r="Q14" s="123"/>
      <c r="R14" s="123"/>
      <c r="S14" s="123"/>
      <c r="T14" s="123"/>
      <c r="U14" s="123"/>
      <c r="V14" s="123"/>
      <c r="W14" s="123"/>
      <c r="X14" s="123"/>
      <c r="Y14" s="123"/>
      <c r="Z14" s="123"/>
      <c r="AA14" s="123"/>
      <c r="AB14" s="123">
        <f t="shared" si="0"/>
        <v>2</v>
      </c>
      <c r="AC14" s="227">
        <f t="shared" si="1"/>
        <v>0</v>
      </c>
    </row>
    <row r="15" spans="1:29">
      <c r="A15" s="123" t="s">
        <v>54</v>
      </c>
      <c r="B15" s="123" t="s">
        <v>55</v>
      </c>
      <c r="C15" s="220"/>
      <c r="D15" s="220"/>
      <c r="E15" s="123"/>
      <c r="F15" s="123">
        <v>1</v>
      </c>
      <c r="G15" s="123"/>
      <c r="H15" s="123"/>
      <c r="I15" s="123"/>
      <c r="J15" s="123"/>
      <c r="K15" s="123"/>
      <c r="L15" s="123"/>
      <c r="M15" s="123"/>
      <c r="N15" s="123"/>
      <c r="O15" s="123"/>
      <c r="P15" s="123"/>
      <c r="Q15" s="123"/>
      <c r="R15" s="123"/>
      <c r="S15" s="123"/>
      <c r="T15" s="123"/>
      <c r="U15" s="123"/>
      <c r="V15" s="123"/>
      <c r="W15" s="123"/>
      <c r="X15" s="123"/>
      <c r="Y15" s="123"/>
      <c r="Z15" s="123"/>
      <c r="AA15" s="123"/>
      <c r="AB15" s="123">
        <f t="shared" si="0"/>
        <v>1</v>
      </c>
      <c r="AC15" s="227">
        <f t="shared" si="1"/>
        <v>0</v>
      </c>
    </row>
    <row r="16" spans="1:29">
      <c r="A16" s="123" t="s">
        <v>56</v>
      </c>
      <c r="B16" s="123" t="s">
        <v>57</v>
      </c>
      <c r="C16" s="220"/>
      <c r="D16" s="220"/>
      <c r="E16" s="123"/>
      <c r="F16" s="123">
        <v>1</v>
      </c>
      <c r="G16" s="123"/>
      <c r="H16" s="123"/>
      <c r="I16" s="123"/>
      <c r="J16" s="123"/>
      <c r="K16" s="123"/>
      <c r="L16" s="123"/>
      <c r="M16" s="123"/>
      <c r="N16" s="123"/>
      <c r="O16" s="123"/>
      <c r="P16" s="123"/>
      <c r="Q16" s="123"/>
      <c r="R16" s="123"/>
      <c r="S16" s="123"/>
      <c r="T16" s="123"/>
      <c r="U16" s="123"/>
      <c r="V16" s="123"/>
      <c r="W16" s="123"/>
      <c r="X16" s="123"/>
      <c r="Y16" s="123"/>
      <c r="Z16" s="123"/>
      <c r="AA16" s="123"/>
      <c r="AB16" s="123">
        <f t="shared" si="0"/>
        <v>1</v>
      </c>
      <c r="AC16" s="227">
        <f t="shared" si="1"/>
        <v>0</v>
      </c>
    </row>
    <row r="17" spans="1:29">
      <c r="A17" s="123" t="s">
        <v>58</v>
      </c>
      <c r="B17" s="123" t="s">
        <v>59</v>
      </c>
      <c r="C17" s="220"/>
      <c r="D17" s="220"/>
      <c r="E17" s="123"/>
      <c r="F17" s="123">
        <v>1</v>
      </c>
      <c r="G17" s="123"/>
      <c r="H17" s="123"/>
      <c r="I17" s="123"/>
      <c r="J17" s="123"/>
      <c r="K17" s="123"/>
      <c r="L17" s="123"/>
      <c r="M17" s="123"/>
      <c r="N17" s="123"/>
      <c r="O17" s="123"/>
      <c r="P17" s="123"/>
      <c r="Q17" s="123"/>
      <c r="R17" s="123"/>
      <c r="S17" s="123"/>
      <c r="T17" s="123"/>
      <c r="U17" s="123"/>
      <c r="V17" s="123"/>
      <c r="W17" s="123"/>
      <c r="X17" s="123"/>
      <c r="Y17" s="123"/>
      <c r="Z17" s="123"/>
      <c r="AA17" s="123"/>
      <c r="AB17" s="123">
        <f t="shared" si="0"/>
        <v>1</v>
      </c>
      <c r="AC17" s="227">
        <f t="shared" si="1"/>
        <v>0</v>
      </c>
    </row>
    <row r="18" spans="1:29">
      <c r="A18" s="123" t="s">
        <v>60</v>
      </c>
      <c r="B18" s="123" t="s">
        <v>61</v>
      </c>
      <c r="C18" s="220"/>
      <c r="D18" s="220"/>
      <c r="E18" s="123"/>
      <c r="F18" s="123">
        <v>1</v>
      </c>
      <c r="G18" s="123"/>
      <c r="H18" s="123"/>
      <c r="I18" s="123"/>
      <c r="J18" s="123"/>
      <c r="K18" s="123"/>
      <c r="L18" s="123"/>
      <c r="M18" s="123"/>
      <c r="N18" s="123"/>
      <c r="O18" s="123"/>
      <c r="P18" s="123"/>
      <c r="Q18" s="123"/>
      <c r="R18" s="123"/>
      <c r="S18" s="123"/>
      <c r="T18" s="123"/>
      <c r="U18" s="123"/>
      <c r="V18" s="123"/>
      <c r="W18" s="123"/>
      <c r="X18" s="123"/>
      <c r="Y18" s="123"/>
      <c r="Z18" s="123"/>
      <c r="AA18" s="123"/>
      <c r="AB18" s="123">
        <f t="shared" si="0"/>
        <v>1</v>
      </c>
      <c r="AC18" s="227">
        <f t="shared" si="1"/>
        <v>0</v>
      </c>
    </row>
    <row r="19" spans="1:29">
      <c r="A19" s="123" t="s">
        <v>62</v>
      </c>
      <c r="B19" s="123" t="s">
        <v>63</v>
      </c>
      <c r="C19" s="220"/>
      <c r="D19" s="220"/>
      <c r="E19" s="123"/>
      <c r="F19" s="123">
        <v>2</v>
      </c>
      <c r="G19" s="123"/>
      <c r="H19" s="123"/>
      <c r="I19" s="123"/>
      <c r="J19" s="123"/>
      <c r="K19" s="123"/>
      <c r="L19" s="123"/>
      <c r="M19" s="123"/>
      <c r="N19" s="123"/>
      <c r="O19" s="123"/>
      <c r="P19" s="123"/>
      <c r="Q19" s="123"/>
      <c r="R19" s="123"/>
      <c r="S19" s="123"/>
      <c r="T19" s="123"/>
      <c r="U19" s="123"/>
      <c r="V19" s="123"/>
      <c r="W19" s="123"/>
      <c r="X19" s="123"/>
      <c r="Y19" s="123"/>
      <c r="Z19" s="123"/>
      <c r="AA19" s="123"/>
      <c r="AB19" s="123">
        <f t="shared" si="0"/>
        <v>2</v>
      </c>
      <c r="AC19" s="227">
        <f t="shared" si="1"/>
        <v>0</v>
      </c>
    </row>
    <row r="20" spans="1:29">
      <c r="A20" s="123" t="s">
        <v>64</v>
      </c>
      <c r="B20" s="123" t="s">
        <v>65</v>
      </c>
      <c r="C20" s="220"/>
      <c r="D20" s="220"/>
      <c r="E20" s="123"/>
      <c r="F20" s="123">
        <v>1</v>
      </c>
      <c r="G20" s="123">
        <v>1</v>
      </c>
      <c r="H20" s="123"/>
      <c r="I20" s="123"/>
      <c r="J20" s="123"/>
      <c r="K20" s="123"/>
      <c r="L20" s="123"/>
      <c r="M20" s="123"/>
      <c r="N20" s="123"/>
      <c r="O20" s="123"/>
      <c r="P20" s="123"/>
      <c r="Q20" s="123"/>
      <c r="R20" s="123"/>
      <c r="S20" s="123"/>
      <c r="T20" s="123"/>
      <c r="U20" s="123"/>
      <c r="V20" s="123"/>
      <c r="W20" s="123"/>
      <c r="X20" s="123"/>
      <c r="Y20" s="123"/>
      <c r="Z20" s="123"/>
      <c r="AA20" s="123"/>
      <c r="AB20" s="123">
        <f t="shared" si="0"/>
        <v>2</v>
      </c>
      <c r="AC20" s="227">
        <f t="shared" si="1"/>
        <v>0</v>
      </c>
    </row>
    <row r="21" spans="1:29">
      <c r="A21" s="123" t="s">
        <v>66</v>
      </c>
      <c r="B21" s="123" t="s">
        <v>67</v>
      </c>
      <c r="C21" s="220"/>
      <c r="D21" s="220"/>
      <c r="E21" s="123"/>
      <c r="F21" s="123">
        <v>2</v>
      </c>
      <c r="G21" s="123"/>
      <c r="H21" s="123"/>
      <c r="I21" s="123"/>
      <c r="J21" s="123"/>
      <c r="K21" s="123"/>
      <c r="L21" s="123"/>
      <c r="M21" s="123"/>
      <c r="N21" s="123"/>
      <c r="O21" s="123"/>
      <c r="P21" s="123"/>
      <c r="Q21" s="123"/>
      <c r="R21" s="123"/>
      <c r="S21" s="123"/>
      <c r="T21" s="123"/>
      <c r="U21" s="123"/>
      <c r="V21" s="123"/>
      <c r="W21" s="123"/>
      <c r="X21" s="123"/>
      <c r="Y21" s="123"/>
      <c r="Z21" s="123"/>
      <c r="AA21" s="123"/>
      <c r="AB21" s="123">
        <f t="shared" si="0"/>
        <v>2</v>
      </c>
      <c r="AC21" s="227">
        <f t="shared" si="1"/>
        <v>0</v>
      </c>
    </row>
    <row r="22" spans="1:29">
      <c r="A22" s="123" t="s">
        <v>68</v>
      </c>
      <c r="B22" s="123" t="s">
        <v>69</v>
      </c>
      <c r="C22" s="220"/>
      <c r="D22" s="220"/>
      <c r="E22" s="123"/>
      <c r="F22" s="123">
        <v>2</v>
      </c>
      <c r="G22" s="123"/>
      <c r="H22" s="123"/>
      <c r="I22" s="123"/>
      <c r="J22" s="123"/>
      <c r="K22" s="123"/>
      <c r="L22" s="123"/>
      <c r="M22" s="123"/>
      <c r="N22" s="123"/>
      <c r="O22" s="123"/>
      <c r="P22" s="123"/>
      <c r="Q22" s="123"/>
      <c r="R22" s="123"/>
      <c r="S22" s="123"/>
      <c r="T22" s="123"/>
      <c r="U22" s="123"/>
      <c r="V22" s="123"/>
      <c r="W22" s="123"/>
      <c r="X22" s="123"/>
      <c r="Y22" s="123"/>
      <c r="Z22" s="123"/>
      <c r="AA22" s="123"/>
      <c r="AB22" s="123">
        <f t="shared" si="0"/>
        <v>2</v>
      </c>
      <c r="AC22" s="227">
        <f t="shared" si="1"/>
        <v>0</v>
      </c>
    </row>
    <row r="23" spans="1:29">
      <c r="A23" s="123" t="s">
        <v>70</v>
      </c>
      <c r="B23" s="123" t="s">
        <v>71</v>
      </c>
      <c r="C23" s="220"/>
      <c r="D23" s="220"/>
      <c r="E23" s="123"/>
      <c r="F23" s="123">
        <v>3</v>
      </c>
      <c r="G23" s="123"/>
      <c r="H23" s="123"/>
      <c r="I23" s="123"/>
      <c r="J23" s="123"/>
      <c r="K23" s="123"/>
      <c r="L23" s="123"/>
      <c r="M23" s="123"/>
      <c r="N23" s="123"/>
      <c r="O23" s="123"/>
      <c r="P23" s="123"/>
      <c r="Q23" s="123"/>
      <c r="R23" s="123"/>
      <c r="S23" s="123"/>
      <c r="T23" s="123"/>
      <c r="U23" s="123"/>
      <c r="V23" s="123"/>
      <c r="W23" s="123"/>
      <c r="X23" s="123"/>
      <c r="Y23" s="123"/>
      <c r="Z23" s="123"/>
      <c r="AA23" s="123"/>
      <c r="AB23" s="123">
        <f t="shared" si="0"/>
        <v>3</v>
      </c>
      <c r="AC23" s="227">
        <f t="shared" si="1"/>
        <v>0</v>
      </c>
    </row>
    <row r="24" spans="1:29">
      <c r="A24" s="123" t="s">
        <v>72</v>
      </c>
      <c r="B24" s="123" t="s">
        <v>73</v>
      </c>
      <c r="C24" s="220"/>
      <c r="D24" s="220"/>
      <c r="E24" s="123"/>
      <c r="F24" s="123">
        <v>2</v>
      </c>
      <c r="G24" s="123"/>
      <c r="H24" s="123"/>
      <c r="I24" s="123"/>
      <c r="J24" s="123"/>
      <c r="K24" s="123"/>
      <c r="L24" s="123"/>
      <c r="M24" s="123"/>
      <c r="N24" s="123"/>
      <c r="O24" s="123"/>
      <c r="P24" s="123"/>
      <c r="Q24" s="123"/>
      <c r="R24" s="123"/>
      <c r="S24" s="123"/>
      <c r="T24" s="123"/>
      <c r="U24" s="123"/>
      <c r="V24" s="123"/>
      <c r="W24" s="123"/>
      <c r="X24" s="123"/>
      <c r="Y24" s="123"/>
      <c r="Z24" s="123"/>
      <c r="AA24" s="123"/>
      <c r="AB24" s="123">
        <f t="shared" si="0"/>
        <v>2</v>
      </c>
      <c r="AC24" s="227">
        <f t="shared" si="1"/>
        <v>0</v>
      </c>
    </row>
    <row r="25" spans="1:29">
      <c r="A25" s="123" t="s">
        <v>74</v>
      </c>
      <c r="B25" s="123" t="s">
        <v>75</v>
      </c>
      <c r="C25" s="220"/>
      <c r="D25" s="220"/>
      <c r="E25" s="123"/>
      <c r="F25" s="123">
        <v>2</v>
      </c>
      <c r="G25" s="123"/>
      <c r="H25" s="123"/>
      <c r="I25" s="123"/>
      <c r="J25" s="123"/>
      <c r="K25" s="123"/>
      <c r="L25" s="123"/>
      <c r="M25" s="123"/>
      <c r="N25" s="123"/>
      <c r="O25" s="123"/>
      <c r="P25" s="123"/>
      <c r="Q25" s="123"/>
      <c r="R25" s="123"/>
      <c r="S25" s="123"/>
      <c r="T25" s="123"/>
      <c r="U25" s="123"/>
      <c r="V25" s="123"/>
      <c r="W25" s="123"/>
      <c r="X25" s="123"/>
      <c r="Y25" s="123"/>
      <c r="Z25" s="123"/>
      <c r="AA25" s="123"/>
      <c r="AB25" s="123">
        <f t="shared" si="0"/>
        <v>2</v>
      </c>
      <c r="AC25" s="227">
        <f t="shared" si="1"/>
        <v>0</v>
      </c>
    </row>
    <row r="26" spans="1:29">
      <c r="A26" s="123" t="s">
        <v>76</v>
      </c>
      <c r="B26" s="123" t="s">
        <v>77</v>
      </c>
      <c r="C26" s="220"/>
      <c r="D26" s="220"/>
      <c r="E26" s="123"/>
      <c r="F26" s="123">
        <v>1</v>
      </c>
      <c r="G26" s="123"/>
      <c r="H26" s="123"/>
      <c r="I26" s="123"/>
      <c r="J26" s="123"/>
      <c r="K26" s="123"/>
      <c r="L26" s="123"/>
      <c r="M26" s="123"/>
      <c r="N26" s="123"/>
      <c r="O26" s="123"/>
      <c r="P26" s="123"/>
      <c r="Q26" s="123"/>
      <c r="R26" s="123"/>
      <c r="S26" s="123"/>
      <c r="T26" s="123"/>
      <c r="U26" s="123"/>
      <c r="V26" s="123"/>
      <c r="W26" s="123"/>
      <c r="X26" s="123"/>
      <c r="Y26" s="123"/>
      <c r="Z26" s="123"/>
      <c r="AA26" s="123"/>
      <c r="AB26" s="123">
        <f t="shared" si="0"/>
        <v>1</v>
      </c>
      <c r="AC26" s="227">
        <f t="shared" si="1"/>
        <v>0</v>
      </c>
    </row>
    <row r="27" spans="1:29">
      <c r="A27" s="123" t="s">
        <v>78</v>
      </c>
      <c r="B27" s="123" t="s">
        <v>79</v>
      </c>
      <c r="C27" s="220"/>
      <c r="D27" s="220"/>
      <c r="E27" s="123"/>
      <c r="F27" s="123">
        <v>1</v>
      </c>
      <c r="G27" s="123"/>
      <c r="H27" s="123"/>
      <c r="I27" s="123"/>
      <c r="J27" s="123"/>
      <c r="K27" s="123"/>
      <c r="L27" s="123"/>
      <c r="M27" s="123"/>
      <c r="N27" s="123"/>
      <c r="O27" s="123"/>
      <c r="P27" s="123"/>
      <c r="Q27" s="123"/>
      <c r="R27" s="123"/>
      <c r="S27" s="123"/>
      <c r="T27" s="123"/>
      <c r="U27" s="123"/>
      <c r="V27" s="123"/>
      <c r="W27" s="123"/>
      <c r="X27" s="123"/>
      <c r="Y27" s="123"/>
      <c r="Z27" s="123"/>
      <c r="AA27" s="123"/>
      <c r="AB27" s="123">
        <f t="shared" si="0"/>
        <v>1</v>
      </c>
      <c r="AC27" s="227">
        <f t="shared" si="1"/>
        <v>0</v>
      </c>
    </row>
    <row r="28" spans="1:29">
      <c r="A28" s="123" t="s">
        <v>80</v>
      </c>
      <c r="B28" s="123" t="s">
        <v>81</v>
      </c>
      <c r="C28" s="220"/>
      <c r="D28" s="220"/>
      <c r="E28" s="123"/>
      <c r="F28" s="123"/>
      <c r="G28" s="123">
        <v>1</v>
      </c>
      <c r="H28" s="123"/>
      <c r="I28" s="123"/>
      <c r="J28" s="123"/>
      <c r="K28" s="123"/>
      <c r="L28" s="123"/>
      <c r="M28" s="123"/>
      <c r="N28" s="123"/>
      <c r="O28" s="123"/>
      <c r="P28" s="123"/>
      <c r="Q28" s="123"/>
      <c r="R28" s="123"/>
      <c r="S28" s="123"/>
      <c r="T28" s="123"/>
      <c r="U28" s="123"/>
      <c r="V28" s="123"/>
      <c r="W28" s="123"/>
      <c r="X28" s="123"/>
      <c r="Y28" s="123"/>
      <c r="Z28" s="123"/>
      <c r="AA28" s="123"/>
      <c r="AB28" s="123">
        <f t="shared" si="0"/>
        <v>1</v>
      </c>
      <c r="AC28" s="227">
        <f t="shared" si="1"/>
        <v>0</v>
      </c>
    </row>
    <row r="29" spans="1:29">
      <c r="A29" s="123" t="s">
        <v>82</v>
      </c>
      <c r="B29" s="123" t="s">
        <v>83</v>
      </c>
      <c r="C29" s="220"/>
      <c r="D29" s="220"/>
      <c r="E29" s="123"/>
      <c r="F29" s="123"/>
      <c r="G29" s="123">
        <v>3</v>
      </c>
      <c r="H29" s="123"/>
      <c r="I29" s="123"/>
      <c r="J29" s="123"/>
      <c r="K29" s="123"/>
      <c r="L29" s="123"/>
      <c r="M29" s="123"/>
      <c r="N29" s="123"/>
      <c r="O29" s="123"/>
      <c r="P29" s="123"/>
      <c r="Q29" s="123"/>
      <c r="R29" s="123"/>
      <c r="S29" s="123"/>
      <c r="T29" s="123"/>
      <c r="U29" s="123"/>
      <c r="V29" s="123"/>
      <c r="W29" s="123"/>
      <c r="X29" s="123"/>
      <c r="Y29" s="123"/>
      <c r="Z29" s="123"/>
      <c r="AA29" s="123"/>
      <c r="AB29" s="123">
        <f t="shared" si="0"/>
        <v>3</v>
      </c>
      <c r="AC29" s="227">
        <f t="shared" si="1"/>
        <v>0</v>
      </c>
    </row>
    <row r="30" spans="1:29">
      <c r="A30" s="123" t="s">
        <v>84</v>
      </c>
      <c r="B30" s="123" t="s">
        <v>85</v>
      </c>
      <c r="C30" s="220"/>
      <c r="D30" s="220"/>
      <c r="E30" s="123"/>
      <c r="F30" s="123"/>
      <c r="G30" s="123">
        <v>1</v>
      </c>
      <c r="H30" s="123"/>
      <c r="I30" s="123"/>
      <c r="J30" s="123"/>
      <c r="K30" s="123"/>
      <c r="L30" s="123"/>
      <c r="M30" s="123"/>
      <c r="N30" s="123"/>
      <c r="O30" s="123"/>
      <c r="P30" s="123"/>
      <c r="Q30" s="123"/>
      <c r="R30" s="123"/>
      <c r="S30" s="123"/>
      <c r="T30" s="123"/>
      <c r="U30" s="123"/>
      <c r="V30" s="123"/>
      <c r="W30" s="123"/>
      <c r="X30" s="123"/>
      <c r="Y30" s="123"/>
      <c r="Z30" s="123"/>
      <c r="AA30" s="123"/>
      <c r="AB30" s="123">
        <f t="shared" si="0"/>
        <v>1</v>
      </c>
      <c r="AC30" s="227">
        <f t="shared" si="1"/>
        <v>0</v>
      </c>
    </row>
    <row r="31" spans="1:29">
      <c r="A31" s="123" t="s">
        <v>86</v>
      </c>
      <c r="B31" s="123" t="s">
        <v>87</v>
      </c>
      <c r="C31" s="220"/>
      <c r="D31" s="220"/>
      <c r="E31" s="123"/>
      <c r="F31" s="123"/>
      <c r="G31" s="123">
        <v>5</v>
      </c>
      <c r="H31" s="123"/>
      <c r="I31" s="123"/>
      <c r="J31" s="123"/>
      <c r="K31" s="123"/>
      <c r="L31" s="123"/>
      <c r="M31" s="123"/>
      <c r="N31" s="123"/>
      <c r="O31" s="123"/>
      <c r="P31" s="123"/>
      <c r="Q31" s="123"/>
      <c r="R31" s="123"/>
      <c r="S31" s="123"/>
      <c r="T31" s="123"/>
      <c r="U31" s="123"/>
      <c r="V31" s="123"/>
      <c r="W31" s="123"/>
      <c r="X31" s="123"/>
      <c r="Y31" s="123"/>
      <c r="Z31" s="123"/>
      <c r="AA31" s="123"/>
      <c r="AB31" s="123">
        <f t="shared" si="0"/>
        <v>5</v>
      </c>
      <c r="AC31" s="227">
        <f t="shared" si="1"/>
        <v>0</v>
      </c>
    </row>
    <row r="32" spans="1:29">
      <c r="A32" s="123" t="s">
        <v>88</v>
      </c>
      <c r="B32" s="123" t="s">
        <v>89</v>
      </c>
      <c r="C32" s="220"/>
      <c r="D32" s="220"/>
      <c r="E32" s="123"/>
      <c r="F32" s="123"/>
      <c r="G32" s="123">
        <v>1</v>
      </c>
      <c r="H32" s="123"/>
      <c r="I32" s="123"/>
      <c r="J32" s="123"/>
      <c r="K32" s="123"/>
      <c r="L32" s="123"/>
      <c r="M32" s="123"/>
      <c r="N32" s="123"/>
      <c r="O32" s="123"/>
      <c r="P32" s="123"/>
      <c r="Q32" s="123"/>
      <c r="R32" s="123"/>
      <c r="S32" s="123"/>
      <c r="T32" s="123"/>
      <c r="U32" s="123"/>
      <c r="V32" s="123"/>
      <c r="W32" s="123"/>
      <c r="X32" s="123"/>
      <c r="Y32" s="123"/>
      <c r="Z32" s="123"/>
      <c r="AA32" s="123"/>
      <c r="AB32" s="123">
        <f t="shared" si="0"/>
        <v>1</v>
      </c>
      <c r="AC32" s="227">
        <f t="shared" si="1"/>
        <v>0</v>
      </c>
    </row>
    <row r="33" spans="1:29">
      <c r="A33" s="123" t="s">
        <v>90</v>
      </c>
      <c r="B33" s="123" t="s">
        <v>91</v>
      </c>
      <c r="C33" s="220"/>
      <c r="D33" s="220"/>
      <c r="E33" s="123"/>
      <c r="F33" s="123"/>
      <c r="G33" s="123">
        <v>1</v>
      </c>
      <c r="H33" s="123"/>
      <c r="I33" s="123"/>
      <c r="J33" s="123"/>
      <c r="K33" s="123"/>
      <c r="L33" s="123"/>
      <c r="M33" s="123"/>
      <c r="N33" s="123"/>
      <c r="O33" s="123"/>
      <c r="P33" s="123"/>
      <c r="Q33" s="123"/>
      <c r="R33" s="123"/>
      <c r="S33" s="123"/>
      <c r="T33" s="123"/>
      <c r="U33" s="123"/>
      <c r="V33" s="123"/>
      <c r="W33" s="123"/>
      <c r="X33" s="123"/>
      <c r="Y33" s="123"/>
      <c r="Z33" s="123"/>
      <c r="AA33" s="123"/>
      <c r="AB33" s="123">
        <f t="shared" si="0"/>
        <v>1</v>
      </c>
      <c r="AC33" s="227">
        <f t="shared" si="1"/>
        <v>0</v>
      </c>
    </row>
    <row r="34" spans="1:29">
      <c r="A34" s="123" t="s">
        <v>92</v>
      </c>
      <c r="B34" s="123" t="s">
        <v>93</v>
      </c>
      <c r="C34" s="220"/>
      <c r="D34" s="220"/>
      <c r="E34" s="123"/>
      <c r="F34" s="123"/>
      <c r="G34" s="123">
        <v>1</v>
      </c>
      <c r="H34" s="123"/>
      <c r="I34" s="123"/>
      <c r="J34" s="123"/>
      <c r="K34" s="123"/>
      <c r="L34" s="123"/>
      <c r="M34" s="123"/>
      <c r="N34" s="123"/>
      <c r="O34" s="123"/>
      <c r="P34" s="123"/>
      <c r="Q34" s="123"/>
      <c r="R34" s="123"/>
      <c r="S34" s="123"/>
      <c r="T34" s="123"/>
      <c r="U34" s="123"/>
      <c r="V34" s="123"/>
      <c r="W34" s="123"/>
      <c r="X34" s="123"/>
      <c r="Y34" s="123"/>
      <c r="Z34" s="123"/>
      <c r="AA34" s="123"/>
      <c r="AB34" s="123">
        <f t="shared" si="0"/>
        <v>1</v>
      </c>
      <c r="AC34" s="227">
        <f t="shared" si="1"/>
        <v>0</v>
      </c>
    </row>
    <row r="35" spans="1:29">
      <c r="A35" s="123" t="s">
        <v>94</v>
      </c>
      <c r="B35" s="123" t="s">
        <v>95</v>
      </c>
      <c r="C35" s="220"/>
      <c r="D35" s="220"/>
      <c r="E35" s="123"/>
      <c r="F35" s="123"/>
      <c r="G35" s="123">
        <v>1</v>
      </c>
      <c r="H35" s="123"/>
      <c r="I35" s="123"/>
      <c r="J35" s="123"/>
      <c r="K35" s="123"/>
      <c r="L35" s="123"/>
      <c r="M35" s="123"/>
      <c r="N35" s="123"/>
      <c r="O35" s="123"/>
      <c r="P35" s="123"/>
      <c r="Q35" s="123"/>
      <c r="R35" s="123"/>
      <c r="S35" s="123"/>
      <c r="T35" s="123"/>
      <c r="U35" s="123"/>
      <c r="V35" s="123"/>
      <c r="W35" s="123"/>
      <c r="X35" s="123"/>
      <c r="Y35" s="123"/>
      <c r="Z35" s="123"/>
      <c r="AA35" s="123"/>
      <c r="AB35" s="123">
        <f t="shared" si="0"/>
        <v>1</v>
      </c>
      <c r="AC35" s="227">
        <f t="shared" ref="AC35:AC64" si="2">C35*D35*AB35/1000000</f>
        <v>0</v>
      </c>
    </row>
    <row r="36" spans="1:29">
      <c r="A36" s="123" t="s">
        <v>96</v>
      </c>
      <c r="B36" s="123" t="s">
        <v>97</v>
      </c>
      <c r="C36" s="220"/>
      <c r="D36" s="220"/>
      <c r="E36" s="123"/>
      <c r="F36" s="123"/>
      <c r="G36" s="123">
        <v>2</v>
      </c>
      <c r="H36" s="123"/>
      <c r="I36" s="123"/>
      <c r="J36" s="123"/>
      <c r="K36" s="123"/>
      <c r="L36" s="123"/>
      <c r="M36" s="123"/>
      <c r="N36" s="123"/>
      <c r="O36" s="123"/>
      <c r="P36" s="123"/>
      <c r="Q36" s="123"/>
      <c r="R36" s="123"/>
      <c r="S36" s="123"/>
      <c r="T36" s="123"/>
      <c r="U36" s="123"/>
      <c r="V36" s="123"/>
      <c r="W36" s="123"/>
      <c r="X36" s="123"/>
      <c r="Y36" s="123"/>
      <c r="Z36" s="123"/>
      <c r="AA36" s="123"/>
      <c r="AB36" s="123">
        <f t="shared" si="0"/>
        <v>2</v>
      </c>
      <c r="AC36" s="227">
        <f t="shared" si="2"/>
        <v>0</v>
      </c>
    </row>
    <row r="37" spans="1:29">
      <c r="A37" s="123" t="s">
        <v>98</v>
      </c>
      <c r="B37" s="123" t="s">
        <v>99</v>
      </c>
      <c r="C37" s="220"/>
      <c r="D37" s="220"/>
      <c r="E37" s="123"/>
      <c r="F37" s="123"/>
      <c r="G37" s="123">
        <v>1</v>
      </c>
      <c r="H37" s="123"/>
      <c r="I37" s="123"/>
      <c r="J37" s="123"/>
      <c r="K37" s="123"/>
      <c r="L37" s="123"/>
      <c r="M37" s="123"/>
      <c r="N37" s="123"/>
      <c r="O37" s="123"/>
      <c r="P37" s="123"/>
      <c r="Q37" s="123"/>
      <c r="R37" s="123"/>
      <c r="S37" s="123"/>
      <c r="T37" s="123"/>
      <c r="U37" s="123"/>
      <c r="V37" s="123"/>
      <c r="W37" s="123"/>
      <c r="X37" s="123"/>
      <c r="Y37" s="123"/>
      <c r="Z37" s="123"/>
      <c r="AA37" s="123"/>
      <c r="AB37" s="123">
        <f t="shared" si="0"/>
        <v>1</v>
      </c>
      <c r="AC37" s="227">
        <f t="shared" si="2"/>
        <v>0</v>
      </c>
    </row>
    <row r="38" spans="1:29">
      <c r="A38" s="123" t="s">
        <v>100</v>
      </c>
      <c r="B38" s="123" t="s">
        <v>101</v>
      </c>
      <c r="C38" s="220"/>
      <c r="D38" s="220"/>
      <c r="E38" s="123"/>
      <c r="F38" s="123"/>
      <c r="G38" s="123">
        <v>1</v>
      </c>
      <c r="H38" s="123"/>
      <c r="I38" s="123"/>
      <c r="J38" s="123"/>
      <c r="K38" s="123"/>
      <c r="L38" s="123"/>
      <c r="M38" s="123"/>
      <c r="N38" s="123"/>
      <c r="O38" s="123"/>
      <c r="P38" s="123"/>
      <c r="Q38" s="123"/>
      <c r="R38" s="123"/>
      <c r="S38" s="123"/>
      <c r="T38" s="123"/>
      <c r="U38" s="123"/>
      <c r="V38" s="123"/>
      <c r="W38" s="123"/>
      <c r="X38" s="123"/>
      <c r="Y38" s="123"/>
      <c r="Z38" s="123"/>
      <c r="AA38" s="123"/>
      <c r="AB38" s="123">
        <f t="shared" si="0"/>
        <v>1</v>
      </c>
      <c r="AC38" s="227">
        <f t="shared" si="2"/>
        <v>0</v>
      </c>
    </row>
    <row r="39" spans="1:29">
      <c r="A39" s="123" t="s">
        <v>102</v>
      </c>
      <c r="B39" s="123" t="s">
        <v>103</v>
      </c>
      <c r="C39" s="220"/>
      <c r="D39" s="220"/>
      <c r="E39" s="123"/>
      <c r="F39" s="123"/>
      <c r="G39" s="123">
        <v>1</v>
      </c>
      <c r="H39" s="123"/>
      <c r="I39" s="123"/>
      <c r="J39" s="123"/>
      <c r="K39" s="123"/>
      <c r="L39" s="123"/>
      <c r="M39" s="123"/>
      <c r="N39" s="123"/>
      <c r="O39" s="123"/>
      <c r="P39" s="123"/>
      <c r="Q39" s="123"/>
      <c r="R39" s="123"/>
      <c r="S39" s="123"/>
      <c r="T39" s="123"/>
      <c r="U39" s="123"/>
      <c r="V39" s="123"/>
      <c r="W39" s="123"/>
      <c r="X39" s="123"/>
      <c r="Y39" s="123"/>
      <c r="Z39" s="123"/>
      <c r="AA39" s="123"/>
      <c r="AB39" s="123">
        <f t="shared" si="0"/>
        <v>1</v>
      </c>
      <c r="AC39" s="227">
        <f t="shared" si="2"/>
        <v>0</v>
      </c>
    </row>
    <row r="40" spans="1:29">
      <c r="A40" s="123" t="s">
        <v>104</v>
      </c>
      <c r="B40" s="123" t="s">
        <v>105</v>
      </c>
      <c r="C40" s="220"/>
      <c r="D40" s="220"/>
      <c r="E40" s="123"/>
      <c r="F40" s="123"/>
      <c r="G40" s="123">
        <v>1</v>
      </c>
      <c r="H40" s="123"/>
      <c r="I40" s="123"/>
      <c r="J40" s="123"/>
      <c r="K40" s="123"/>
      <c r="L40" s="123"/>
      <c r="M40" s="123"/>
      <c r="N40" s="123"/>
      <c r="O40" s="123"/>
      <c r="P40" s="123"/>
      <c r="Q40" s="123"/>
      <c r="R40" s="123"/>
      <c r="S40" s="123"/>
      <c r="T40" s="123"/>
      <c r="U40" s="123"/>
      <c r="V40" s="123"/>
      <c r="W40" s="123"/>
      <c r="X40" s="123"/>
      <c r="Y40" s="123"/>
      <c r="Z40" s="123"/>
      <c r="AA40" s="123"/>
      <c r="AB40" s="123">
        <f t="shared" si="0"/>
        <v>1</v>
      </c>
      <c r="AC40" s="227">
        <f t="shared" si="2"/>
        <v>0</v>
      </c>
    </row>
    <row r="41" spans="1:29">
      <c r="A41" s="123" t="s">
        <v>106</v>
      </c>
      <c r="B41" s="123" t="s">
        <v>107</v>
      </c>
      <c r="C41" s="220"/>
      <c r="D41" s="220"/>
      <c r="E41" s="123"/>
      <c r="F41" s="123"/>
      <c r="G41" s="123">
        <v>1</v>
      </c>
      <c r="H41" s="123"/>
      <c r="I41" s="123"/>
      <c r="J41" s="123"/>
      <c r="K41" s="123"/>
      <c r="L41" s="123"/>
      <c r="M41" s="123"/>
      <c r="N41" s="123"/>
      <c r="O41" s="123"/>
      <c r="P41" s="123"/>
      <c r="Q41" s="123"/>
      <c r="R41" s="123"/>
      <c r="S41" s="123"/>
      <c r="T41" s="123"/>
      <c r="U41" s="123"/>
      <c r="V41" s="123"/>
      <c r="W41" s="123"/>
      <c r="X41" s="123"/>
      <c r="Y41" s="123"/>
      <c r="Z41" s="123"/>
      <c r="AA41" s="123"/>
      <c r="AB41" s="123">
        <f t="shared" si="0"/>
        <v>1</v>
      </c>
      <c r="AC41" s="227">
        <f t="shared" si="2"/>
        <v>0</v>
      </c>
    </row>
    <row r="42" spans="1:29">
      <c r="A42" s="123" t="s">
        <v>108</v>
      </c>
      <c r="B42" s="123" t="s">
        <v>109</v>
      </c>
      <c r="C42" s="220"/>
      <c r="D42" s="220"/>
      <c r="E42" s="123"/>
      <c r="F42" s="123"/>
      <c r="G42" s="123">
        <v>2</v>
      </c>
      <c r="H42" s="123">
        <v>4</v>
      </c>
      <c r="I42" s="123">
        <v>4</v>
      </c>
      <c r="J42" s="123">
        <v>4</v>
      </c>
      <c r="K42" s="123">
        <v>4</v>
      </c>
      <c r="L42" s="123">
        <v>4</v>
      </c>
      <c r="M42" s="123">
        <v>4</v>
      </c>
      <c r="N42" s="123">
        <v>4</v>
      </c>
      <c r="O42" s="123">
        <v>4</v>
      </c>
      <c r="P42" s="123">
        <v>4</v>
      </c>
      <c r="Q42" s="123">
        <v>4</v>
      </c>
      <c r="R42" s="123">
        <v>4</v>
      </c>
      <c r="S42" s="123">
        <v>4</v>
      </c>
      <c r="T42" s="123">
        <v>4</v>
      </c>
      <c r="U42" s="123">
        <v>4</v>
      </c>
      <c r="V42" s="123">
        <v>4</v>
      </c>
      <c r="W42" s="123">
        <v>4</v>
      </c>
      <c r="X42" s="123"/>
      <c r="Y42" s="123"/>
      <c r="Z42" s="123"/>
      <c r="AA42" s="123"/>
      <c r="AB42" s="123">
        <f t="shared" si="0"/>
        <v>66</v>
      </c>
      <c r="AC42" s="227">
        <f t="shared" si="2"/>
        <v>0</v>
      </c>
    </row>
    <row r="43" spans="1:29">
      <c r="A43" s="123" t="s">
        <v>110</v>
      </c>
      <c r="B43" s="123" t="s">
        <v>111</v>
      </c>
      <c r="C43" s="220"/>
      <c r="D43" s="220"/>
      <c r="E43" s="123"/>
      <c r="F43" s="123"/>
      <c r="G43" s="123">
        <v>2</v>
      </c>
      <c r="H43" s="123"/>
      <c r="I43" s="123"/>
      <c r="J43" s="123"/>
      <c r="K43" s="123"/>
      <c r="L43" s="123"/>
      <c r="M43" s="123"/>
      <c r="N43" s="123"/>
      <c r="O43" s="123"/>
      <c r="P43" s="123"/>
      <c r="Q43" s="123"/>
      <c r="R43" s="123"/>
      <c r="S43" s="123"/>
      <c r="T43" s="123"/>
      <c r="U43" s="123"/>
      <c r="V43" s="123"/>
      <c r="W43" s="123"/>
      <c r="X43" s="123"/>
      <c r="Y43" s="123"/>
      <c r="Z43" s="123"/>
      <c r="AA43" s="123"/>
      <c r="AB43" s="123">
        <f t="shared" si="0"/>
        <v>2</v>
      </c>
      <c r="AC43" s="227">
        <f t="shared" si="2"/>
        <v>0</v>
      </c>
    </row>
    <row r="44" spans="1:29">
      <c r="A44" s="123" t="s">
        <v>112</v>
      </c>
      <c r="B44" s="123" t="s">
        <v>113</v>
      </c>
      <c r="C44" s="220"/>
      <c r="D44" s="220"/>
      <c r="E44" s="123"/>
      <c r="F44" s="123"/>
      <c r="G44" s="123">
        <v>2</v>
      </c>
      <c r="H44" s="123"/>
      <c r="I44" s="123"/>
      <c r="J44" s="123"/>
      <c r="K44" s="123"/>
      <c r="L44" s="123"/>
      <c r="M44" s="123"/>
      <c r="N44" s="123"/>
      <c r="O44" s="123"/>
      <c r="P44" s="123"/>
      <c r="Q44" s="123"/>
      <c r="R44" s="123"/>
      <c r="S44" s="123"/>
      <c r="T44" s="123"/>
      <c r="U44" s="123"/>
      <c r="V44" s="123"/>
      <c r="W44" s="123"/>
      <c r="X44" s="123"/>
      <c r="Y44" s="123"/>
      <c r="Z44" s="123"/>
      <c r="AA44" s="123"/>
      <c r="AB44" s="123">
        <f t="shared" si="0"/>
        <v>2</v>
      </c>
      <c r="AC44" s="227">
        <f t="shared" si="2"/>
        <v>0</v>
      </c>
    </row>
    <row r="45" spans="1:29">
      <c r="A45" s="123" t="s">
        <v>114</v>
      </c>
      <c r="B45" s="123" t="s">
        <v>115</v>
      </c>
      <c r="C45" s="220"/>
      <c r="D45" s="220"/>
      <c r="E45" s="123"/>
      <c r="F45" s="123"/>
      <c r="G45" s="123">
        <v>2</v>
      </c>
      <c r="H45" s="123"/>
      <c r="I45" s="123"/>
      <c r="J45" s="123"/>
      <c r="K45" s="123"/>
      <c r="L45" s="123"/>
      <c r="M45" s="123"/>
      <c r="N45" s="123"/>
      <c r="O45" s="123"/>
      <c r="P45" s="123"/>
      <c r="Q45" s="123"/>
      <c r="R45" s="123"/>
      <c r="S45" s="123"/>
      <c r="T45" s="123"/>
      <c r="U45" s="123"/>
      <c r="V45" s="123"/>
      <c r="W45" s="123"/>
      <c r="X45" s="123"/>
      <c r="Y45" s="123"/>
      <c r="Z45" s="123"/>
      <c r="AA45" s="123"/>
      <c r="AB45" s="123">
        <f t="shared" si="0"/>
        <v>2</v>
      </c>
      <c r="AC45" s="227">
        <f t="shared" si="2"/>
        <v>0</v>
      </c>
    </row>
    <row r="46" spans="1:29">
      <c r="A46" s="123" t="s">
        <v>116</v>
      </c>
      <c r="B46" s="123" t="s">
        <v>117</v>
      </c>
      <c r="C46" s="220"/>
      <c r="D46" s="220"/>
      <c r="E46" s="123"/>
      <c r="F46" s="123"/>
      <c r="G46" s="123">
        <v>1</v>
      </c>
      <c r="H46" s="123"/>
      <c r="I46" s="123"/>
      <c r="J46" s="123"/>
      <c r="K46" s="123"/>
      <c r="L46" s="123"/>
      <c r="M46" s="123"/>
      <c r="N46" s="123"/>
      <c r="O46" s="123"/>
      <c r="P46" s="123"/>
      <c r="Q46" s="123"/>
      <c r="R46" s="123"/>
      <c r="S46" s="123"/>
      <c r="T46" s="123"/>
      <c r="U46" s="123"/>
      <c r="V46" s="123"/>
      <c r="W46" s="123"/>
      <c r="X46" s="123"/>
      <c r="Y46" s="123"/>
      <c r="Z46" s="123"/>
      <c r="AA46" s="123"/>
      <c r="AB46" s="123">
        <f t="shared" si="0"/>
        <v>1</v>
      </c>
      <c r="AC46" s="227">
        <f t="shared" si="2"/>
        <v>0</v>
      </c>
    </row>
    <row r="47" spans="1:29">
      <c r="A47" s="123" t="s">
        <v>118</v>
      </c>
      <c r="B47" s="123" t="s">
        <v>119</v>
      </c>
      <c r="C47" s="220"/>
      <c r="D47" s="220"/>
      <c r="E47" s="123"/>
      <c r="F47" s="123"/>
      <c r="G47" s="123">
        <v>2</v>
      </c>
      <c r="H47" s="123">
        <v>12</v>
      </c>
      <c r="I47" s="123">
        <v>12</v>
      </c>
      <c r="J47" s="123">
        <v>12</v>
      </c>
      <c r="K47" s="123">
        <v>12</v>
      </c>
      <c r="L47" s="123">
        <v>12</v>
      </c>
      <c r="M47" s="123">
        <v>12</v>
      </c>
      <c r="N47" s="123">
        <v>12</v>
      </c>
      <c r="O47" s="123">
        <v>12</v>
      </c>
      <c r="P47" s="123">
        <v>12</v>
      </c>
      <c r="Q47" s="123">
        <v>12</v>
      </c>
      <c r="R47" s="123">
        <v>12</v>
      </c>
      <c r="S47" s="123">
        <v>12</v>
      </c>
      <c r="T47" s="123">
        <v>12</v>
      </c>
      <c r="U47" s="123">
        <v>12</v>
      </c>
      <c r="V47" s="123">
        <v>12</v>
      </c>
      <c r="W47" s="123">
        <v>12</v>
      </c>
      <c r="X47" s="123"/>
      <c r="Y47" s="123"/>
      <c r="Z47" s="123"/>
      <c r="AA47" s="123"/>
      <c r="AB47" s="123">
        <f t="shared" si="0"/>
        <v>194</v>
      </c>
      <c r="AC47" s="227">
        <f t="shared" si="2"/>
        <v>0</v>
      </c>
    </row>
    <row r="48" s="225" customFormat="1" spans="1:30">
      <c r="A48" s="223" t="s">
        <v>120</v>
      </c>
      <c r="B48" s="223" t="s">
        <v>121</v>
      </c>
      <c r="C48" s="223"/>
      <c r="D48" s="223"/>
      <c r="E48" s="223"/>
      <c r="F48" s="223"/>
      <c r="G48" s="223">
        <v>2</v>
      </c>
      <c r="H48" s="223"/>
      <c r="I48" s="223"/>
      <c r="J48" s="223"/>
      <c r="K48" s="223"/>
      <c r="L48" s="223"/>
      <c r="M48" s="223"/>
      <c r="N48" s="223"/>
      <c r="O48" s="223"/>
      <c r="P48" s="223"/>
      <c r="Q48" s="223"/>
      <c r="R48" s="223"/>
      <c r="S48" s="223"/>
      <c r="T48" s="223"/>
      <c r="U48" s="223"/>
      <c r="V48" s="223"/>
      <c r="W48" s="223"/>
      <c r="X48" s="223"/>
      <c r="Y48" s="223"/>
      <c r="Z48" s="223"/>
      <c r="AA48" s="223"/>
      <c r="AB48" s="223">
        <f t="shared" si="0"/>
        <v>2</v>
      </c>
      <c r="AC48" s="228">
        <f t="shared" si="2"/>
        <v>0</v>
      </c>
      <c r="AD48" s="225" t="s">
        <v>122</v>
      </c>
    </row>
    <row r="49" spans="1:29">
      <c r="A49" s="123" t="s">
        <v>123</v>
      </c>
      <c r="B49" s="123" t="s">
        <v>124</v>
      </c>
      <c r="C49" s="220"/>
      <c r="D49" s="220"/>
      <c r="E49" s="123"/>
      <c r="F49" s="123"/>
      <c r="G49" s="123">
        <v>2</v>
      </c>
      <c r="H49" s="123"/>
      <c r="I49" s="123"/>
      <c r="J49" s="123"/>
      <c r="K49" s="123"/>
      <c r="L49" s="123"/>
      <c r="M49" s="123"/>
      <c r="N49" s="123"/>
      <c r="O49" s="123"/>
      <c r="P49" s="123"/>
      <c r="Q49" s="123"/>
      <c r="R49" s="123"/>
      <c r="S49" s="123"/>
      <c r="T49" s="123"/>
      <c r="U49" s="123"/>
      <c r="V49" s="123"/>
      <c r="W49" s="123"/>
      <c r="X49" s="123"/>
      <c r="Y49" s="123"/>
      <c r="Z49" s="123"/>
      <c r="AA49" s="123"/>
      <c r="AB49" s="123">
        <f t="shared" si="0"/>
        <v>2</v>
      </c>
      <c r="AC49" s="227">
        <f t="shared" si="2"/>
        <v>0</v>
      </c>
    </row>
    <row r="50" spans="1:29">
      <c r="A50" s="123" t="s">
        <v>125</v>
      </c>
      <c r="B50" s="123" t="s">
        <v>126</v>
      </c>
      <c r="C50" s="220"/>
      <c r="D50" s="220"/>
      <c r="E50" s="123"/>
      <c r="F50" s="123"/>
      <c r="G50" s="123">
        <v>2</v>
      </c>
      <c r="H50" s="123"/>
      <c r="I50" s="123"/>
      <c r="J50" s="123"/>
      <c r="K50" s="123"/>
      <c r="L50" s="123"/>
      <c r="M50" s="123"/>
      <c r="N50" s="123"/>
      <c r="O50" s="123"/>
      <c r="P50" s="123"/>
      <c r="Q50" s="123"/>
      <c r="R50" s="123"/>
      <c r="S50" s="123"/>
      <c r="T50" s="123"/>
      <c r="U50" s="123"/>
      <c r="V50" s="123"/>
      <c r="W50" s="123"/>
      <c r="X50" s="123"/>
      <c r="Y50" s="123"/>
      <c r="Z50" s="123"/>
      <c r="AA50" s="123"/>
      <c r="AB50" s="123">
        <f t="shared" si="0"/>
        <v>2</v>
      </c>
      <c r="AC50" s="227">
        <f t="shared" si="2"/>
        <v>0</v>
      </c>
    </row>
    <row r="51" spans="1:29">
      <c r="A51" s="123" t="s">
        <v>127</v>
      </c>
      <c r="B51" s="123" t="s">
        <v>128</v>
      </c>
      <c r="C51" s="220"/>
      <c r="D51" s="220"/>
      <c r="E51" s="123"/>
      <c r="F51" s="123"/>
      <c r="G51" s="123">
        <v>1</v>
      </c>
      <c r="H51" s="123"/>
      <c r="I51" s="123"/>
      <c r="J51" s="123"/>
      <c r="K51" s="123"/>
      <c r="L51" s="123"/>
      <c r="M51" s="123"/>
      <c r="N51" s="123"/>
      <c r="O51" s="123"/>
      <c r="P51" s="123"/>
      <c r="Q51" s="123"/>
      <c r="R51" s="123"/>
      <c r="S51" s="123"/>
      <c r="T51" s="123"/>
      <c r="U51" s="123"/>
      <c r="V51" s="123"/>
      <c r="W51" s="123"/>
      <c r="X51" s="123"/>
      <c r="Y51" s="123"/>
      <c r="Z51" s="123"/>
      <c r="AA51" s="123"/>
      <c r="AB51" s="123">
        <f t="shared" si="0"/>
        <v>1</v>
      </c>
      <c r="AC51" s="227">
        <f t="shared" si="2"/>
        <v>0</v>
      </c>
    </row>
    <row r="52" spans="1:29">
      <c r="A52" s="123" t="s">
        <v>129</v>
      </c>
      <c r="B52" s="123" t="s">
        <v>130</v>
      </c>
      <c r="C52" s="220"/>
      <c r="D52" s="220"/>
      <c r="E52" s="123"/>
      <c r="F52" s="123"/>
      <c r="G52" s="123">
        <v>3</v>
      </c>
      <c r="H52" s="123"/>
      <c r="I52" s="123"/>
      <c r="J52" s="123"/>
      <c r="K52" s="123"/>
      <c r="L52" s="123"/>
      <c r="M52" s="123"/>
      <c r="N52" s="123"/>
      <c r="O52" s="123"/>
      <c r="P52" s="123"/>
      <c r="Q52" s="123"/>
      <c r="R52" s="123"/>
      <c r="S52" s="123"/>
      <c r="T52" s="123"/>
      <c r="U52" s="123"/>
      <c r="V52" s="123"/>
      <c r="W52" s="123"/>
      <c r="X52" s="123"/>
      <c r="Y52" s="123"/>
      <c r="Z52" s="123"/>
      <c r="AA52" s="123"/>
      <c r="AB52" s="123">
        <f t="shared" si="0"/>
        <v>3</v>
      </c>
      <c r="AC52" s="227">
        <f t="shared" si="2"/>
        <v>0</v>
      </c>
    </row>
    <row r="53" spans="1:29">
      <c r="A53" s="123" t="s">
        <v>131</v>
      </c>
      <c r="B53" s="123" t="s">
        <v>132</v>
      </c>
      <c r="C53" s="220"/>
      <c r="D53" s="220"/>
      <c r="E53" s="123"/>
      <c r="F53" s="123"/>
      <c r="G53" s="123">
        <v>2</v>
      </c>
      <c r="H53" s="123"/>
      <c r="I53" s="123"/>
      <c r="J53" s="123"/>
      <c r="K53" s="123"/>
      <c r="L53" s="123"/>
      <c r="M53" s="123"/>
      <c r="N53" s="123"/>
      <c r="O53" s="123"/>
      <c r="P53" s="123"/>
      <c r="Q53" s="123"/>
      <c r="R53" s="123"/>
      <c r="S53" s="123"/>
      <c r="T53" s="123"/>
      <c r="U53" s="123"/>
      <c r="V53" s="123"/>
      <c r="W53" s="123"/>
      <c r="X53" s="123"/>
      <c r="Y53" s="123"/>
      <c r="Z53" s="123"/>
      <c r="AA53" s="123"/>
      <c r="AB53" s="123">
        <f t="shared" si="0"/>
        <v>2</v>
      </c>
      <c r="AC53" s="227">
        <f t="shared" si="2"/>
        <v>0</v>
      </c>
    </row>
    <row r="54" spans="1:29">
      <c r="A54" s="123" t="s">
        <v>133</v>
      </c>
      <c r="B54" s="123" t="s">
        <v>134</v>
      </c>
      <c r="C54" s="220"/>
      <c r="D54" s="220"/>
      <c r="E54" s="123"/>
      <c r="F54" s="123"/>
      <c r="G54" s="123">
        <v>2</v>
      </c>
      <c r="H54" s="123"/>
      <c r="I54" s="123"/>
      <c r="J54" s="123"/>
      <c r="K54" s="123"/>
      <c r="L54" s="123"/>
      <c r="M54" s="123"/>
      <c r="N54" s="123"/>
      <c r="O54" s="123"/>
      <c r="P54" s="123"/>
      <c r="Q54" s="123"/>
      <c r="R54" s="123"/>
      <c r="S54" s="123"/>
      <c r="T54" s="123"/>
      <c r="U54" s="123"/>
      <c r="V54" s="123"/>
      <c r="W54" s="123"/>
      <c r="X54" s="123"/>
      <c r="Y54" s="123"/>
      <c r="Z54" s="123"/>
      <c r="AA54" s="123"/>
      <c r="AB54" s="123">
        <f t="shared" si="0"/>
        <v>2</v>
      </c>
      <c r="AC54" s="227">
        <f t="shared" si="2"/>
        <v>0</v>
      </c>
    </row>
    <row r="55" spans="1:29">
      <c r="A55" s="123" t="s">
        <v>135</v>
      </c>
      <c r="B55" s="221" t="s">
        <v>136</v>
      </c>
      <c r="C55" s="226"/>
      <c r="D55" s="226"/>
      <c r="E55" s="221"/>
      <c r="F55" s="221"/>
      <c r="G55" s="221">
        <v>3</v>
      </c>
      <c r="H55" s="221">
        <v>4</v>
      </c>
      <c r="I55" s="221">
        <v>4</v>
      </c>
      <c r="J55" s="221">
        <v>4</v>
      </c>
      <c r="K55" s="221">
        <v>4</v>
      </c>
      <c r="L55" s="221">
        <v>4</v>
      </c>
      <c r="M55" s="221">
        <v>4</v>
      </c>
      <c r="N55" s="221">
        <v>4</v>
      </c>
      <c r="O55" s="221">
        <v>4</v>
      </c>
      <c r="P55" s="221">
        <v>4</v>
      </c>
      <c r="Q55" s="221">
        <v>4</v>
      </c>
      <c r="R55" s="221">
        <v>4</v>
      </c>
      <c r="S55" s="221">
        <v>4</v>
      </c>
      <c r="T55" s="221">
        <v>4</v>
      </c>
      <c r="U55" s="221">
        <v>4</v>
      </c>
      <c r="V55" s="221">
        <v>4</v>
      </c>
      <c r="W55" s="221">
        <v>4</v>
      </c>
      <c r="X55" s="221"/>
      <c r="Y55" s="221"/>
      <c r="Z55" s="221"/>
      <c r="AA55" s="221"/>
      <c r="AB55" s="123">
        <f t="shared" si="0"/>
        <v>67</v>
      </c>
      <c r="AC55" s="229">
        <f t="shared" si="2"/>
        <v>0</v>
      </c>
    </row>
    <row r="56" spans="1:29">
      <c r="A56" s="123" t="s">
        <v>137</v>
      </c>
      <c r="B56" s="220" t="s">
        <v>138</v>
      </c>
      <c r="C56" s="220"/>
      <c r="D56" s="220"/>
      <c r="E56" s="220"/>
      <c r="F56" s="123"/>
      <c r="G56" s="123">
        <v>2</v>
      </c>
      <c r="H56" s="123"/>
      <c r="I56" s="123"/>
      <c r="J56" s="123"/>
      <c r="K56" s="123"/>
      <c r="L56" s="123"/>
      <c r="M56" s="123"/>
      <c r="N56" s="123"/>
      <c r="O56" s="123"/>
      <c r="P56" s="123"/>
      <c r="Q56" s="123"/>
      <c r="R56" s="123"/>
      <c r="S56" s="123"/>
      <c r="T56" s="123"/>
      <c r="U56" s="123"/>
      <c r="V56" s="123"/>
      <c r="W56" s="123"/>
      <c r="X56" s="123"/>
      <c r="Y56" s="123"/>
      <c r="Z56" s="123"/>
      <c r="AA56" s="123"/>
      <c r="AB56" s="123">
        <f t="shared" si="0"/>
        <v>2</v>
      </c>
      <c r="AC56" s="230">
        <f t="shared" si="2"/>
        <v>0</v>
      </c>
    </row>
    <row r="57" spans="1:29">
      <c r="A57" s="123" t="s">
        <v>139</v>
      </c>
      <c r="B57" s="220" t="s">
        <v>140</v>
      </c>
      <c r="C57" s="220"/>
      <c r="D57" s="220"/>
      <c r="E57" s="220"/>
      <c r="F57" s="123"/>
      <c r="G57" s="123">
        <v>3</v>
      </c>
      <c r="H57" s="123"/>
      <c r="I57" s="123"/>
      <c r="J57" s="123"/>
      <c r="K57" s="123"/>
      <c r="L57" s="123"/>
      <c r="M57" s="123"/>
      <c r="N57" s="123"/>
      <c r="O57" s="123"/>
      <c r="P57" s="123"/>
      <c r="Q57" s="123"/>
      <c r="R57" s="123"/>
      <c r="S57" s="123"/>
      <c r="T57" s="123"/>
      <c r="U57" s="123"/>
      <c r="V57" s="123"/>
      <c r="W57" s="123"/>
      <c r="X57" s="123"/>
      <c r="Y57" s="123"/>
      <c r="Z57" s="123"/>
      <c r="AA57" s="123"/>
      <c r="AB57" s="123">
        <f t="shared" si="0"/>
        <v>3</v>
      </c>
      <c r="AC57" s="230">
        <f t="shared" si="2"/>
        <v>0</v>
      </c>
    </row>
    <row r="58" spans="1:29">
      <c r="A58" s="123" t="s">
        <v>141</v>
      </c>
      <c r="B58" s="220" t="s">
        <v>142</v>
      </c>
      <c r="C58" s="220"/>
      <c r="D58" s="220"/>
      <c r="E58" s="220"/>
      <c r="F58" s="123"/>
      <c r="G58" s="123">
        <v>2</v>
      </c>
      <c r="H58" s="123"/>
      <c r="I58" s="123"/>
      <c r="J58" s="123"/>
      <c r="K58" s="123"/>
      <c r="L58" s="123"/>
      <c r="M58" s="123"/>
      <c r="N58" s="123"/>
      <c r="O58" s="123"/>
      <c r="P58" s="123"/>
      <c r="Q58" s="123"/>
      <c r="R58" s="123"/>
      <c r="S58" s="123"/>
      <c r="T58" s="123"/>
      <c r="U58" s="123"/>
      <c r="V58" s="123"/>
      <c r="W58" s="123"/>
      <c r="X58" s="123"/>
      <c r="Y58" s="123"/>
      <c r="Z58" s="123"/>
      <c r="AA58" s="123"/>
      <c r="AB58" s="123">
        <f t="shared" si="0"/>
        <v>2</v>
      </c>
      <c r="AC58" s="230">
        <f t="shared" si="2"/>
        <v>0</v>
      </c>
    </row>
    <row r="59" spans="1:29">
      <c r="A59" s="123" t="s">
        <v>143</v>
      </c>
      <c r="B59" s="220" t="s">
        <v>144</v>
      </c>
      <c r="C59" s="220"/>
      <c r="D59" s="220"/>
      <c r="E59" s="220"/>
      <c r="F59" s="123"/>
      <c r="G59" s="123">
        <v>2</v>
      </c>
      <c r="H59" s="123"/>
      <c r="I59" s="123"/>
      <c r="J59" s="123"/>
      <c r="K59" s="123"/>
      <c r="L59" s="123"/>
      <c r="M59" s="123"/>
      <c r="N59" s="123"/>
      <c r="O59" s="123"/>
      <c r="P59" s="123"/>
      <c r="Q59" s="123"/>
      <c r="R59" s="123"/>
      <c r="S59" s="123"/>
      <c r="T59" s="123"/>
      <c r="U59" s="123"/>
      <c r="V59" s="123"/>
      <c r="W59" s="123"/>
      <c r="X59" s="123"/>
      <c r="Y59" s="123"/>
      <c r="Z59" s="123"/>
      <c r="AA59" s="123"/>
      <c r="AB59" s="123">
        <f t="shared" si="0"/>
        <v>2</v>
      </c>
      <c r="AC59" s="230">
        <f t="shared" si="2"/>
        <v>0</v>
      </c>
    </row>
    <row r="60" spans="1:29">
      <c r="A60" s="123" t="s">
        <v>145</v>
      </c>
      <c r="B60" s="220" t="s">
        <v>146</v>
      </c>
      <c r="C60" s="220"/>
      <c r="D60" s="220"/>
      <c r="E60" s="220"/>
      <c r="F60" s="123"/>
      <c r="G60" s="123">
        <v>1</v>
      </c>
      <c r="H60" s="123"/>
      <c r="I60" s="123"/>
      <c r="J60" s="123"/>
      <c r="K60" s="123"/>
      <c r="L60" s="123"/>
      <c r="M60" s="123"/>
      <c r="N60" s="123"/>
      <c r="O60" s="123"/>
      <c r="P60" s="123"/>
      <c r="Q60" s="123"/>
      <c r="R60" s="123"/>
      <c r="S60" s="123"/>
      <c r="T60" s="123"/>
      <c r="U60" s="123"/>
      <c r="V60" s="123"/>
      <c r="W60" s="123"/>
      <c r="X60" s="123"/>
      <c r="Y60" s="123"/>
      <c r="Z60" s="123"/>
      <c r="AA60" s="123"/>
      <c r="AB60" s="123">
        <f t="shared" si="0"/>
        <v>1</v>
      </c>
      <c r="AC60" s="230">
        <f t="shared" si="2"/>
        <v>0</v>
      </c>
    </row>
    <row r="61" spans="1:29">
      <c r="A61" s="123" t="s">
        <v>147</v>
      </c>
      <c r="B61" s="220" t="s">
        <v>148</v>
      </c>
      <c r="C61" s="220"/>
      <c r="D61" s="220"/>
      <c r="E61" s="220"/>
      <c r="F61" s="123"/>
      <c r="G61" s="123">
        <v>1</v>
      </c>
      <c r="H61" s="123"/>
      <c r="I61" s="123"/>
      <c r="J61" s="123"/>
      <c r="K61" s="123"/>
      <c r="L61" s="123"/>
      <c r="M61" s="123"/>
      <c r="N61" s="123"/>
      <c r="O61" s="123"/>
      <c r="P61" s="123"/>
      <c r="Q61" s="123"/>
      <c r="R61" s="123"/>
      <c r="S61" s="123"/>
      <c r="T61" s="123"/>
      <c r="U61" s="123"/>
      <c r="V61" s="123"/>
      <c r="W61" s="123"/>
      <c r="X61" s="123"/>
      <c r="Y61" s="123"/>
      <c r="Z61" s="123"/>
      <c r="AA61" s="123"/>
      <c r="AB61" s="123">
        <f t="shared" si="0"/>
        <v>1</v>
      </c>
      <c r="AC61" s="230">
        <f t="shared" si="2"/>
        <v>0</v>
      </c>
    </row>
    <row r="62" spans="1:29">
      <c r="A62" s="123" t="s">
        <v>149</v>
      </c>
      <c r="B62" s="220" t="s">
        <v>150</v>
      </c>
      <c r="C62" s="220"/>
      <c r="D62" s="220"/>
      <c r="E62" s="220"/>
      <c r="F62" s="123"/>
      <c r="G62" s="123"/>
      <c r="H62" s="123">
        <v>2</v>
      </c>
      <c r="I62" s="123"/>
      <c r="J62" s="123"/>
      <c r="K62" s="123"/>
      <c r="L62" s="123"/>
      <c r="M62" s="123"/>
      <c r="N62" s="123"/>
      <c r="O62" s="123"/>
      <c r="P62" s="123"/>
      <c r="Q62" s="123"/>
      <c r="R62" s="123"/>
      <c r="S62" s="123"/>
      <c r="T62" s="123"/>
      <c r="U62" s="123"/>
      <c r="V62" s="123"/>
      <c r="W62" s="123"/>
      <c r="X62" s="123"/>
      <c r="Y62" s="123"/>
      <c r="Z62" s="123"/>
      <c r="AA62" s="123"/>
      <c r="AB62" s="123">
        <f t="shared" si="0"/>
        <v>2</v>
      </c>
      <c r="AC62" s="230">
        <f t="shared" si="2"/>
        <v>0</v>
      </c>
    </row>
    <row r="63" spans="1:29">
      <c r="A63" s="123" t="s">
        <v>151</v>
      </c>
      <c r="B63" s="220" t="s">
        <v>152</v>
      </c>
      <c r="C63" s="220"/>
      <c r="D63" s="220"/>
      <c r="E63" s="220"/>
      <c r="F63" s="123"/>
      <c r="G63" s="123"/>
      <c r="H63" s="123">
        <v>2</v>
      </c>
      <c r="I63" s="123">
        <v>2</v>
      </c>
      <c r="J63" s="123">
        <v>2</v>
      </c>
      <c r="K63" s="123">
        <v>2</v>
      </c>
      <c r="L63" s="123">
        <v>2</v>
      </c>
      <c r="M63" s="123">
        <v>2</v>
      </c>
      <c r="N63" s="123">
        <v>2</v>
      </c>
      <c r="O63" s="123">
        <v>2</v>
      </c>
      <c r="P63" s="123">
        <v>2</v>
      </c>
      <c r="Q63" s="123">
        <v>2</v>
      </c>
      <c r="R63" s="123">
        <v>2</v>
      </c>
      <c r="S63" s="123">
        <v>2</v>
      </c>
      <c r="T63" s="123">
        <v>2</v>
      </c>
      <c r="U63" s="123">
        <v>2</v>
      </c>
      <c r="V63" s="123">
        <v>2</v>
      </c>
      <c r="W63" s="123">
        <v>2</v>
      </c>
      <c r="X63" s="123"/>
      <c r="Y63" s="123"/>
      <c r="Z63" s="123"/>
      <c r="AA63" s="123"/>
      <c r="AB63" s="123">
        <f t="shared" si="0"/>
        <v>32</v>
      </c>
      <c r="AC63" s="230">
        <f t="shared" si="2"/>
        <v>0</v>
      </c>
    </row>
    <row r="64" spans="1:29">
      <c r="A64" s="123" t="s">
        <v>153</v>
      </c>
      <c r="B64" s="123" t="s">
        <v>154</v>
      </c>
      <c r="C64" s="220"/>
      <c r="D64" s="220"/>
      <c r="E64" s="123"/>
      <c r="F64" s="123"/>
      <c r="G64" s="123"/>
      <c r="H64" s="123">
        <v>6</v>
      </c>
      <c r="I64" s="123">
        <v>6</v>
      </c>
      <c r="J64" s="123">
        <v>6</v>
      </c>
      <c r="K64" s="123">
        <v>6</v>
      </c>
      <c r="L64" s="123">
        <v>6</v>
      </c>
      <c r="M64" s="123">
        <v>6</v>
      </c>
      <c r="N64" s="123">
        <v>6</v>
      </c>
      <c r="O64" s="123">
        <v>6</v>
      </c>
      <c r="P64" s="123">
        <v>6</v>
      </c>
      <c r="Q64" s="123">
        <v>6</v>
      </c>
      <c r="R64" s="123">
        <v>6</v>
      </c>
      <c r="S64" s="123">
        <v>6</v>
      </c>
      <c r="T64" s="123">
        <v>6</v>
      </c>
      <c r="U64" s="123">
        <v>6</v>
      </c>
      <c r="V64" s="123">
        <v>6</v>
      </c>
      <c r="W64" s="123">
        <v>6</v>
      </c>
      <c r="X64" s="123"/>
      <c r="Y64" s="123"/>
      <c r="Z64" s="123"/>
      <c r="AA64" s="123"/>
      <c r="AB64" s="123">
        <f t="shared" si="0"/>
        <v>96</v>
      </c>
      <c r="AC64" s="230">
        <f t="shared" si="2"/>
        <v>0</v>
      </c>
    </row>
    <row r="65" spans="1:29">
      <c r="A65" s="123" t="s">
        <v>155</v>
      </c>
      <c r="B65" s="123" t="s">
        <v>156</v>
      </c>
      <c r="C65" s="220"/>
      <c r="D65" s="220"/>
      <c r="E65" s="123"/>
      <c r="F65" s="123"/>
      <c r="G65" s="123"/>
      <c r="H65" s="123">
        <v>2</v>
      </c>
      <c r="I65" s="123">
        <v>2</v>
      </c>
      <c r="J65" s="123">
        <v>2</v>
      </c>
      <c r="K65" s="123">
        <v>2</v>
      </c>
      <c r="L65" s="123">
        <v>6</v>
      </c>
      <c r="M65" s="123">
        <v>6</v>
      </c>
      <c r="N65" s="123">
        <v>6</v>
      </c>
      <c r="O65" s="123">
        <v>6</v>
      </c>
      <c r="P65" s="123">
        <v>6</v>
      </c>
      <c r="Q65" s="123">
        <v>6</v>
      </c>
      <c r="R65" s="123">
        <v>6</v>
      </c>
      <c r="S65" s="123">
        <v>6</v>
      </c>
      <c r="T65" s="123">
        <v>6</v>
      </c>
      <c r="U65" s="123">
        <v>6</v>
      </c>
      <c r="V65" s="123">
        <v>6</v>
      </c>
      <c r="W65" s="123">
        <v>6</v>
      </c>
      <c r="X65" s="123"/>
      <c r="Y65" s="123"/>
      <c r="Z65" s="123"/>
      <c r="AA65" s="123"/>
      <c r="AB65" s="123">
        <f t="shared" si="0"/>
        <v>80</v>
      </c>
      <c r="AC65" s="230">
        <f t="shared" ref="AC65:AC84" si="3">C65*D65*AB65/1000000</f>
        <v>0</v>
      </c>
    </row>
    <row r="66" spans="1:29">
      <c r="A66" s="123" t="s">
        <v>157</v>
      </c>
      <c r="B66" s="220" t="s">
        <v>158</v>
      </c>
      <c r="C66" s="220"/>
      <c r="D66" s="220"/>
      <c r="E66" s="123"/>
      <c r="F66" s="123"/>
      <c r="G66" s="123"/>
      <c r="H66" s="123">
        <v>10</v>
      </c>
      <c r="I66" s="123">
        <v>10</v>
      </c>
      <c r="J66" s="123">
        <v>10</v>
      </c>
      <c r="K66" s="123">
        <v>10</v>
      </c>
      <c r="L66" s="123">
        <v>9</v>
      </c>
      <c r="M66" s="123">
        <v>9</v>
      </c>
      <c r="N66" s="123">
        <v>9</v>
      </c>
      <c r="O66" s="123">
        <v>9</v>
      </c>
      <c r="P66" s="123">
        <v>9</v>
      </c>
      <c r="Q66" s="123">
        <v>9</v>
      </c>
      <c r="R66" s="123">
        <v>9</v>
      </c>
      <c r="S66" s="123">
        <v>9</v>
      </c>
      <c r="T66" s="123">
        <v>9</v>
      </c>
      <c r="U66" s="123">
        <v>9</v>
      </c>
      <c r="V66" s="123">
        <v>9</v>
      </c>
      <c r="W66" s="123">
        <v>9</v>
      </c>
      <c r="X66" s="123"/>
      <c r="Y66" s="123"/>
      <c r="Z66" s="123"/>
      <c r="AA66" s="123"/>
      <c r="AB66" s="123">
        <f t="shared" si="0"/>
        <v>148</v>
      </c>
      <c r="AC66" s="230">
        <f t="shared" si="3"/>
        <v>0</v>
      </c>
    </row>
    <row r="67" spans="1:29">
      <c r="A67" s="123" t="s">
        <v>159</v>
      </c>
      <c r="B67" s="220" t="s">
        <v>160</v>
      </c>
      <c r="C67" s="220"/>
      <c r="D67" s="220"/>
      <c r="E67" s="123"/>
      <c r="F67" s="123"/>
      <c r="G67" s="123"/>
      <c r="H67" s="123">
        <v>6</v>
      </c>
      <c r="I67" s="123">
        <v>6</v>
      </c>
      <c r="J67" s="123">
        <v>6</v>
      </c>
      <c r="K67" s="123">
        <v>6</v>
      </c>
      <c r="L67" s="123">
        <v>6</v>
      </c>
      <c r="M67" s="123">
        <v>6</v>
      </c>
      <c r="N67" s="123">
        <v>6</v>
      </c>
      <c r="O67" s="123">
        <v>6</v>
      </c>
      <c r="P67" s="123">
        <v>6</v>
      </c>
      <c r="Q67" s="123">
        <v>6</v>
      </c>
      <c r="R67" s="123">
        <v>6</v>
      </c>
      <c r="S67" s="123">
        <v>6</v>
      </c>
      <c r="T67" s="123">
        <v>6</v>
      </c>
      <c r="U67" s="123">
        <v>6</v>
      </c>
      <c r="V67" s="123">
        <v>6</v>
      </c>
      <c r="W67" s="123">
        <v>6</v>
      </c>
      <c r="X67" s="123"/>
      <c r="Y67" s="123"/>
      <c r="Z67" s="123"/>
      <c r="AA67" s="123"/>
      <c r="AB67" s="123">
        <f t="shared" ref="AB67:AB86" si="4">SUM(E67:AA67)</f>
        <v>96</v>
      </c>
      <c r="AC67" s="230">
        <f t="shared" si="3"/>
        <v>0</v>
      </c>
    </row>
    <row r="68" spans="1:29">
      <c r="A68" s="123" t="s">
        <v>161</v>
      </c>
      <c r="B68" s="220" t="s">
        <v>162</v>
      </c>
      <c r="C68" s="220"/>
      <c r="D68" s="220"/>
      <c r="E68" s="123"/>
      <c r="F68" s="123"/>
      <c r="G68" s="123"/>
      <c r="H68" s="123">
        <v>6</v>
      </c>
      <c r="I68" s="123">
        <v>6</v>
      </c>
      <c r="J68" s="123">
        <v>6</v>
      </c>
      <c r="K68" s="123">
        <v>6</v>
      </c>
      <c r="L68" s="123">
        <v>6</v>
      </c>
      <c r="M68" s="123">
        <v>6</v>
      </c>
      <c r="N68" s="123">
        <v>6</v>
      </c>
      <c r="O68" s="123">
        <v>6</v>
      </c>
      <c r="P68" s="123">
        <v>6</v>
      </c>
      <c r="Q68" s="123">
        <v>6</v>
      </c>
      <c r="R68" s="123">
        <v>6</v>
      </c>
      <c r="S68" s="123">
        <v>6</v>
      </c>
      <c r="T68" s="123">
        <v>6</v>
      </c>
      <c r="U68" s="123">
        <v>6</v>
      </c>
      <c r="V68" s="123">
        <v>6</v>
      </c>
      <c r="W68" s="123">
        <v>6</v>
      </c>
      <c r="X68" s="123"/>
      <c r="Y68" s="123"/>
      <c r="Z68" s="123"/>
      <c r="AA68" s="123"/>
      <c r="AB68" s="123">
        <f t="shared" si="4"/>
        <v>96</v>
      </c>
      <c r="AC68" s="230">
        <f t="shared" si="3"/>
        <v>0</v>
      </c>
    </row>
    <row r="69" spans="1:29">
      <c r="A69" s="123" t="s">
        <v>163</v>
      </c>
      <c r="B69" s="220" t="s">
        <v>164</v>
      </c>
      <c r="C69" s="220"/>
      <c r="D69" s="220"/>
      <c r="E69" s="123"/>
      <c r="F69" s="123"/>
      <c r="G69" s="123"/>
      <c r="H69" s="123">
        <v>3</v>
      </c>
      <c r="I69" s="123">
        <v>4</v>
      </c>
      <c r="J69" s="123">
        <v>4</v>
      </c>
      <c r="K69" s="123">
        <v>4</v>
      </c>
      <c r="L69" s="123"/>
      <c r="M69" s="123"/>
      <c r="N69" s="123"/>
      <c r="O69" s="123"/>
      <c r="P69" s="123"/>
      <c r="Q69" s="123"/>
      <c r="R69" s="123"/>
      <c r="S69" s="123"/>
      <c r="T69" s="123"/>
      <c r="U69" s="123"/>
      <c r="V69" s="123"/>
      <c r="W69" s="123"/>
      <c r="X69" s="123"/>
      <c r="Y69" s="123"/>
      <c r="Z69" s="123"/>
      <c r="AA69" s="123"/>
      <c r="AB69" s="123">
        <f t="shared" si="4"/>
        <v>15</v>
      </c>
      <c r="AC69" s="230">
        <f t="shared" si="3"/>
        <v>0</v>
      </c>
    </row>
    <row r="70" spans="1:29">
      <c r="A70" s="123" t="s">
        <v>165</v>
      </c>
      <c r="B70" s="123" t="s">
        <v>166</v>
      </c>
      <c r="C70" s="220"/>
      <c r="D70" s="220"/>
      <c r="E70" s="123"/>
      <c r="F70" s="123"/>
      <c r="G70" s="123"/>
      <c r="H70" s="123">
        <v>2</v>
      </c>
      <c r="I70" s="123">
        <v>2</v>
      </c>
      <c r="J70" s="123">
        <v>2</v>
      </c>
      <c r="K70" s="123">
        <v>2</v>
      </c>
      <c r="L70" s="123">
        <v>2</v>
      </c>
      <c r="M70" s="123">
        <v>2</v>
      </c>
      <c r="N70" s="123">
        <v>2</v>
      </c>
      <c r="O70" s="123">
        <v>2</v>
      </c>
      <c r="P70" s="123">
        <v>2</v>
      </c>
      <c r="Q70" s="123">
        <v>2</v>
      </c>
      <c r="R70" s="123">
        <v>2</v>
      </c>
      <c r="S70" s="123">
        <v>2</v>
      </c>
      <c r="T70" s="123">
        <v>2</v>
      </c>
      <c r="U70" s="123">
        <v>2</v>
      </c>
      <c r="V70" s="123">
        <v>2</v>
      </c>
      <c r="W70" s="123">
        <v>2</v>
      </c>
      <c r="X70" s="123"/>
      <c r="Y70" s="123"/>
      <c r="Z70" s="123"/>
      <c r="AA70" s="123"/>
      <c r="AB70" s="123">
        <f t="shared" si="4"/>
        <v>32</v>
      </c>
      <c r="AC70" s="230">
        <f t="shared" si="3"/>
        <v>0</v>
      </c>
    </row>
    <row r="71" spans="1:29">
      <c r="A71" s="123" t="s">
        <v>167</v>
      </c>
      <c r="B71" s="123" t="s">
        <v>168</v>
      </c>
      <c r="C71" s="220"/>
      <c r="D71" s="220"/>
      <c r="E71" s="123"/>
      <c r="F71" s="123"/>
      <c r="G71" s="123"/>
      <c r="H71" s="123">
        <v>2</v>
      </c>
      <c r="I71" s="123">
        <v>2</v>
      </c>
      <c r="J71" s="123">
        <v>2</v>
      </c>
      <c r="K71" s="123">
        <v>2</v>
      </c>
      <c r="L71" s="123">
        <v>2</v>
      </c>
      <c r="M71" s="123">
        <v>2</v>
      </c>
      <c r="N71" s="123">
        <v>2</v>
      </c>
      <c r="O71" s="123">
        <v>2</v>
      </c>
      <c r="P71" s="123">
        <v>2</v>
      </c>
      <c r="Q71" s="123">
        <v>2</v>
      </c>
      <c r="R71" s="123">
        <v>2</v>
      </c>
      <c r="S71" s="123">
        <v>2</v>
      </c>
      <c r="T71" s="123">
        <v>2</v>
      </c>
      <c r="U71" s="123">
        <v>2</v>
      </c>
      <c r="V71" s="123">
        <v>2</v>
      </c>
      <c r="W71" s="123">
        <v>2</v>
      </c>
      <c r="X71" s="123"/>
      <c r="Y71" s="123"/>
      <c r="Z71" s="123"/>
      <c r="AA71" s="123"/>
      <c r="AB71" s="123">
        <f t="shared" si="4"/>
        <v>32</v>
      </c>
      <c r="AC71" s="230">
        <f t="shared" si="3"/>
        <v>0</v>
      </c>
    </row>
    <row r="72" spans="1:29">
      <c r="A72" s="123" t="s">
        <v>169</v>
      </c>
      <c r="B72" s="123" t="s">
        <v>170</v>
      </c>
      <c r="C72" s="220"/>
      <c r="D72" s="220"/>
      <c r="E72" s="123"/>
      <c r="F72" s="123"/>
      <c r="G72" s="123"/>
      <c r="H72" s="123">
        <v>2</v>
      </c>
      <c r="I72" s="123">
        <v>2</v>
      </c>
      <c r="J72" s="123">
        <v>2</v>
      </c>
      <c r="K72" s="123">
        <v>2</v>
      </c>
      <c r="L72" s="123">
        <v>2</v>
      </c>
      <c r="M72" s="123">
        <v>2</v>
      </c>
      <c r="N72" s="123">
        <v>2</v>
      </c>
      <c r="O72" s="123">
        <v>2</v>
      </c>
      <c r="P72" s="123">
        <v>2</v>
      </c>
      <c r="Q72" s="123">
        <v>2</v>
      </c>
      <c r="R72" s="123">
        <v>2</v>
      </c>
      <c r="S72" s="123">
        <v>2</v>
      </c>
      <c r="T72" s="123">
        <v>2</v>
      </c>
      <c r="U72" s="123">
        <v>2</v>
      </c>
      <c r="V72" s="123">
        <v>2</v>
      </c>
      <c r="W72" s="123">
        <v>2</v>
      </c>
      <c r="X72" s="123"/>
      <c r="Y72" s="123"/>
      <c r="Z72" s="123"/>
      <c r="AA72" s="123"/>
      <c r="AB72" s="123">
        <f t="shared" si="4"/>
        <v>32</v>
      </c>
      <c r="AC72" s="230">
        <f t="shared" si="3"/>
        <v>0</v>
      </c>
    </row>
    <row r="73" spans="1:29">
      <c r="A73" s="123" t="s">
        <v>171</v>
      </c>
      <c r="B73" s="123" t="s">
        <v>172</v>
      </c>
      <c r="C73" s="220"/>
      <c r="D73" s="220"/>
      <c r="E73" s="123"/>
      <c r="F73" s="123"/>
      <c r="G73" s="123"/>
      <c r="H73" s="123">
        <v>3</v>
      </c>
      <c r="I73" s="123">
        <v>3</v>
      </c>
      <c r="J73" s="123">
        <v>3</v>
      </c>
      <c r="K73" s="123">
        <v>3</v>
      </c>
      <c r="L73" s="123">
        <v>3</v>
      </c>
      <c r="M73" s="123">
        <v>3</v>
      </c>
      <c r="N73" s="123">
        <v>3</v>
      </c>
      <c r="O73" s="123">
        <v>3</v>
      </c>
      <c r="P73" s="123">
        <v>3</v>
      </c>
      <c r="Q73" s="123">
        <v>3</v>
      </c>
      <c r="R73" s="123">
        <v>3</v>
      </c>
      <c r="S73" s="123">
        <v>3</v>
      </c>
      <c r="T73" s="123">
        <v>3</v>
      </c>
      <c r="U73" s="123">
        <v>3</v>
      </c>
      <c r="V73" s="123">
        <v>3</v>
      </c>
      <c r="W73" s="123">
        <v>3</v>
      </c>
      <c r="X73" s="123"/>
      <c r="Y73" s="123"/>
      <c r="Z73" s="123"/>
      <c r="AA73" s="123"/>
      <c r="AB73" s="123">
        <f t="shared" si="4"/>
        <v>48</v>
      </c>
      <c r="AC73" s="230">
        <f t="shared" si="3"/>
        <v>0</v>
      </c>
    </row>
    <row r="74" spans="1:29">
      <c r="A74" s="123" t="s">
        <v>173</v>
      </c>
      <c r="B74" s="123" t="s">
        <v>174</v>
      </c>
      <c r="C74" s="220"/>
      <c r="D74" s="220"/>
      <c r="E74" s="123"/>
      <c r="F74" s="123"/>
      <c r="G74" s="123"/>
      <c r="H74" s="123">
        <v>3</v>
      </c>
      <c r="I74" s="123">
        <v>2</v>
      </c>
      <c r="J74" s="123">
        <v>2</v>
      </c>
      <c r="K74" s="123">
        <v>2</v>
      </c>
      <c r="L74" s="123">
        <v>6</v>
      </c>
      <c r="M74" s="123">
        <v>6</v>
      </c>
      <c r="N74" s="123">
        <v>6</v>
      </c>
      <c r="O74" s="123">
        <v>6</v>
      </c>
      <c r="P74" s="123">
        <v>6</v>
      </c>
      <c r="Q74" s="123">
        <v>6</v>
      </c>
      <c r="R74" s="123">
        <v>6</v>
      </c>
      <c r="S74" s="123">
        <v>6</v>
      </c>
      <c r="T74" s="123">
        <v>6</v>
      </c>
      <c r="U74" s="123">
        <v>6</v>
      </c>
      <c r="V74" s="123">
        <v>6</v>
      </c>
      <c r="W74" s="123">
        <v>6</v>
      </c>
      <c r="X74" s="123"/>
      <c r="Y74" s="123"/>
      <c r="Z74" s="123"/>
      <c r="AA74" s="123"/>
      <c r="AB74" s="123">
        <f t="shared" si="4"/>
        <v>81</v>
      </c>
      <c r="AC74" s="230">
        <f t="shared" si="3"/>
        <v>0</v>
      </c>
    </row>
    <row r="75" spans="1:29">
      <c r="A75" s="123" t="s">
        <v>175</v>
      </c>
      <c r="B75" s="123" t="s">
        <v>176</v>
      </c>
      <c r="C75" s="220"/>
      <c r="D75" s="220"/>
      <c r="E75" s="123"/>
      <c r="F75" s="123"/>
      <c r="G75" s="123"/>
      <c r="H75" s="123">
        <v>4</v>
      </c>
      <c r="I75" s="123">
        <v>4</v>
      </c>
      <c r="J75" s="123">
        <v>4</v>
      </c>
      <c r="K75" s="123">
        <v>4</v>
      </c>
      <c r="L75" s="123">
        <v>4</v>
      </c>
      <c r="M75" s="123">
        <v>4</v>
      </c>
      <c r="N75" s="123">
        <v>4</v>
      </c>
      <c r="O75" s="123">
        <v>4</v>
      </c>
      <c r="P75" s="123">
        <v>4</v>
      </c>
      <c r="Q75" s="123">
        <v>4</v>
      </c>
      <c r="R75" s="123">
        <v>4</v>
      </c>
      <c r="S75" s="123">
        <v>4</v>
      </c>
      <c r="T75" s="123">
        <v>4</v>
      </c>
      <c r="U75" s="123">
        <v>4</v>
      </c>
      <c r="V75" s="123">
        <v>4</v>
      </c>
      <c r="W75" s="123">
        <v>4</v>
      </c>
      <c r="X75" s="123"/>
      <c r="Y75" s="123"/>
      <c r="Z75" s="123"/>
      <c r="AA75" s="123"/>
      <c r="AB75" s="123">
        <f t="shared" si="4"/>
        <v>64</v>
      </c>
      <c r="AC75" s="230">
        <f t="shared" si="3"/>
        <v>0</v>
      </c>
    </row>
    <row r="76" spans="1:29">
      <c r="A76" s="123" t="s">
        <v>177</v>
      </c>
      <c r="B76" s="123" t="s">
        <v>178</v>
      </c>
      <c r="C76" s="220"/>
      <c r="D76" s="220"/>
      <c r="E76" s="123"/>
      <c r="F76" s="123"/>
      <c r="G76" s="123"/>
      <c r="H76" s="123"/>
      <c r="I76" s="123">
        <v>2</v>
      </c>
      <c r="J76" s="123">
        <v>2</v>
      </c>
      <c r="K76" s="123">
        <v>2</v>
      </c>
      <c r="L76" s="123">
        <v>2</v>
      </c>
      <c r="M76" s="123">
        <v>2</v>
      </c>
      <c r="N76" s="123">
        <v>2</v>
      </c>
      <c r="O76" s="123">
        <v>2</v>
      </c>
      <c r="P76" s="123">
        <v>2</v>
      </c>
      <c r="Q76" s="123">
        <v>2</v>
      </c>
      <c r="R76" s="123">
        <v>2</v>
      </c>
      <c r="S76" s="123">
        <v>2</v>
      </c>
      <c r="T76" s="123">
        <v>2</v>
      </c>
      <c r="U76" s="123">
        <v>2</v>
      </c>
      <c r="V76" s="123">
        <v>2</v>
      </c>
      <c r="W76" s="123">
        <v>2</v>
      </c>
      <c r="X76" s="123"/>
      <c r="Y76" s="123"/>
      <c r="Z76" s="123"/>
      <c r="AA76" s="123"/>
      <c r="AB76" s="123">
        <f t="shared" si="4"/>
        <v>30</v>
      </c>
      <c r="AC76" s="230">
        <f t="shared" si="3"/>
        <v>0</v>
      </c>
    </row>
    <row r="77" spans="1:29">
      <c r="A77" s="123" t="s">
        <v>179</v>
      </c>
      <c r="B77" s="123" t="s">
        <v>180</v>
      </c>
      <c r="C77" s="220"/>
      <c r="D77" s="220"/>
      <c r="E77" s="123"/>
      <c r="F77" s="123"/>
      <c r="G77" s="123"/>
      <c r="H77" s="123"/>
      <c r="I77" s="123">
        <v>4</v>
      </c>
      <c r="J77" s="123">
        <v>4</v>
      </c>
      <c r="K77" s="123">
        <v>4</v>
      </c>
      <c r="L77" s="123"/>
      <c r="M77" s="123"/>
      <c r="N77" s="123"/>
      <c r="O77" s="123"/>
      <c r="P77" s="123"/>
      <c r="Q77" s="123"/>
      <c r="R77" s="123"/>
      <c r="S77" s="123"/>
      <c r="T77" s="123"/>
      <c r="U77" s="123"/>
      <c r="V77" s="123"/>
      <c r="W77" s="123"/>
      <c r="X77" s="123"/>
      <c r="Y77" s="123"/>
      <c r="Z77" s="123"/>
      <c r="AA77" s="123"/>
      <c r="AB77" s="123">
        <f t="shared" si="4"/>
        <v>12</v>
      </c>
      <c r="AC77" s="230">
        <f t="shared" si="3"/>
        <v>0</v>
      </c>
    </row>
    <row r="78" spans="1:29">
      <c r="A78" s="123" t="s">
        <v>181</v>
      </c>
      <c r="B78" s="123" t="s">
        <v>182</v>
      </c>
      <c r="C78" s="220"/>
      <c r="D78" s="220"/>
      <c r="E78" s="123"/>
      <c r="F78" s="123"/>
      <c r="G78" s="123"/>
      <c r="H78" s="123"/>
      <c r="I78" s="123"/>
      <c r="J78" s="123"/>
      <c r="K78" s="123"/>
      <c r="L78" s="123">
        <v>1</v>
      </c>
      <c r="M78" s="123">
        <v>1</v>
      </c>
      <c r="N78" s="123">
        <v>1</v>
      </c>
      <c r="O78" s="123">
        <v>1</v>
      </c>
      <c r="P78" s="123">
        <v>1</v>
      </c>
      <c r="Q78" s="123">
        <v>1</v>
      </c>
      <c r="R78" s="123">
        <v>1</v>
      </c>
      <c r="S78" s="123">
        <v>1</v>
      </c>
      <c r="T78" s="123">
        <v>1</v>
      </c>
      <c r="U78" s="123">
        <v>1</v>
      </c>
      <c r="V78" s="123">
        <v>1</v>
      </c>
      <c r="W78" s="123">
        <v>1</v>
      </c>
      <c r="X78" s="123"/>
      <c r="Y78" s="123"/>
      <c r="Z78" s="123"/>
      <c r="AA78" s="123"/>
      <c r="AB78" s="123">
        <f t="shared" si="4"/>
        <v>12</v>
      </c>
      <c r="AC78" s="230">
        <f t="shared" si="3"/>
        <v>0</v>
      </c>
    </row>
    <row r="79" spans="1:29">
      <c r="A79" s="123" t="s">
        <v>183</v>
      </c>
      <c r="B79" s="123" t="s">
        <v>184</v>
      </c>
      <c r="C79" s="220"/>
      <c r="D79" s="220"/>
      <c r="E79" s="123"/>
      <c r="F79" s="123"/>
      <c r="G79" s="123"/>
      <c r="H79" s="123"/>
      <c r="I79" s="123"/>
      <c r="J79" s="123"/>
      <c r="K79" s="123"/>
      <c r="L79" s="123"/>
      <c r="M79" s="123"/>
      <c r="N79" s="123"/>
      <c r="O79" s="123"/>
      <c r="P79" s="123"/>
      <c r="Q79" s="123"/>
      <c r="R79" s="123"/>
      <c r="S79" s="123"/>
      <c r="T79" s="123"/>
      <c r="U79" s="123"/>
      <c r="V79" s="123"/>
      <c r="W79" s="123"/>
      <c r="X79" s="123"/>
      <c r="Y79" s="123"/>
      <c r="Z79" s="123"/>
      <c r="AA79" s="123">
        <v>6</v>
      </c>
      <c r="AB79" s="123">
        <f t="shared" si="4"/>
        <v>6</v>
      </c>
      <c r="AC79" s="230">
        <f t="shared" si="3"/>
        <v>0</v>
      </c>
    </row>
    <row r="80" spans="1:29">
      <c r="A80" s="123" t="s">
        <v>185</v>
      </c>
      <c r="B80" s="123" t="s">
        <v>186</v>
      </c>
      <c r="C80" s="220"/>
      <c r="D80" s="220"/>
      <c r="E80" s="123"/>
      <c r="F80" s="123"/>
      <c r="G80" s="123"/>
      <c r="H80" s="123"/>
      <c r="I80" s="123"/>
      <c r="J80" s="123"/>
      <c r="K80" s="123"/>
      <c r="L80" s="123"/>
      <c r="M80" s="123"/>
      <c r="N80" s="123"/>
      <c r="O80" s="123"/>
      <c r="P80" s="123"/>
      <c r="Q80" s="123"/>
      <c r="R80" s="123"/>
      <c r="S80" s="123"/>
      <c r="T80" s="123"/>
      <c r="U80" s="123"/>
      <c r="V80" s="123"/>
      <c r="W80" s="123"/>
      <c r="X80" s="123"/>
      <c r="Y80" s="123"/>
      <c r="Z80" s="123"/>
      <c r="AA80" s="123">
        <v>3</v>
      </c>
      <c r="AB80" s="123">
        <f t="shared" si="4"/>
        <v>3</v>
      </c>
      <c r="AC80" s="230">
        <f t="shared" si="3"/>
        <v>0</v>
      </c>
    </row>
    <row r="81" spans="1:29">
      <c r="A81" s="123" t="s">
        <v>187</v>
      </c>
      <c r="B81" s="123" t="s">
        <v>188</v>
      </c>
      <c r="C81" s="220"/>
      <c r="D81" s="220"/>
      <c r="E81" s="123"/>
      <c r="F81" s="123"/>
      <c r="G81" s="123">
        <v>3</v>
      </c>
      <c r="H81" s="123"/>
      <c r="I81" s="123"/>
      <c r="J81" s="123"/>
      <c r="K81" s="123"/>
      <c r="L81" s="123"/>
      <c r="M81" s="123"/>
      <c r="N81" s="123"/>
      <c r="O81" s="123"/>
      <c r="P81" s="123"/>
      <c r="Q81" s="123"/>
      <c r="R81" s="123"/>
      <c r="S81" s="123"/>
      <c r="T81" s="123"/>
      <c r="U81" s="123"/>
      <c r="V81" s="123"/>
      <c r="W81" s="123"/>
      <c r="X81" s="123"/>
      <c r="Y81" s="123"/>
      <c r="Z81" s="123"/>
      <c r="AA81" s="123"/>
      <c r="AB81" s="123">
        <f t="shared" si="4"/>
        <v>3</v>
      </c>
      <c r="AC81" s="230">
        <f t="shared" si="3"/>
        <v>0</v>
      </c>
    </row>
    <row r="82" spans="1:29">
      <c r="A82" s="123" t="s">
        <v>189</v>
      </c>
      <c r="B82" s="123" t="s">
        <v>190</v>
      </c>
      <c r="C82" s="220"/>
      <c r="D82" s="220"/>
      <c r="E82" s="123"/>
      <c r="F82" s="123">
        <v>1</v>
      </c>
      <c r="G82" s="123"/>
      <c r="H82" s="123"/>
      <c r="I82" s="123"/>
      <c r="J82" s="123"/>
      <c r="K82" s="123"/>
      <c r="L82" s="123"/>
      <c r="M82" s="123"/>
      <c r="N82" s="123"/>
      <c r="O82" s="123"/>
      <c r="P82" s="123"/>
      <c r="Q82" s="123"/>
      <c r="R82" s="123"/>
      <c r="S82" s="123"/>
      <c r="T82" s="123"/>
      <c r="U82" s="123"/>
      <c r="V82" s="123"/>
      <c r="W82" s="123"/>
      <c r="X82" s="123"/>
      <c r="Y82" s="123"/>
      <c r="Z82" s="123"/>
      <c r="AA82" s="123"/>
      <c r="AB82" s="123">
        <f t="shared" si="4"/>
        <v>1</v>
      </c>
      <c r="AC82" s="230">
        <f t="shared" si="3"/>
        <v>0</v>
      </c>
    </row>
    <row r="83" spans="1:29">
      <c r="A83" s="123" t="s">
        <v>191</v>
      </c>
      <c r="B83" s="123" t="s">
        <v>192</v>
      </c>
      <c r="C83" s="220"/>
      <c r="D83" s="220"/>
      <c r="E83" s="123"/>
      <c r="F83" s="123"/>
      <c r="G83" s="123">
        <v>2</v>
      </c>
      <c r="H83" s="123"/>
      <c r="I83" s="123"/>
      <c r="J83" s="123"/>
      <c r="K83" s="123"/>
      <c r="L83" s="123"/>
      <c r="M83" s="123"/>
      <c r="N83" s="123"/>
      <c r="O83" s="123"/>
      <c r="P83" s="123"/>
      <c r="Q83" s="123"/>
      <c r="R83" s="123"/>
      <c r="S83" s="123"/>
      <c r="T83" s="123"/>
      <c r="U83" s="123"/>
      <c r="V83" s="123"/>
      <c r="W83" s="123"/>
      <c r="X83" s="123"/>
      <c r="Y83" s="123"/>
      <c r="Z83" s="123"/>
      <c r="AA83" s="123"/>
      <c r="AB83" s="123">
        <f t="shared" si="4"/>
        <v>2</v>
      </c>
      <c r="AC83" s="220">
        <f t="shared" si="3"/>
        <v>0</v>
      </c>
    </row>
    <row r="84" spans="1:29">
      <c r="A84" s="123" t="s">
        <v>193</v>
      </c>
      <c r="B84" s="123" t="s">
        <v>194</v>
      </c>
      <c r="C84" s="220"/>
      <c r="D84" s="220"/>
      <c r="E84" s="123"/>
      <c r="F84" s="123"/>
      <c r="G84" s="123">
        <v>2</v>
      </c>
      <c r="H84" s="123"/>
      <c r="I84" s="123"/>
      <c r="J84" s="123"/>
      <c r="K84" s="123"/>
      <c r="L84" s="123"/>
      <c r="M84" s="123"/>
      <c r="N84" s="123"/>
      <c r="O84" s="123"/>
      <c r="P84" s="123"/>
      <c r="Q84" s="123"/>
      <c r="R84" s="123"/>
      <c r="S84" s="123"/>
      <c r="T84" s="123"/>
      <c r="U84" s="123"/>
      <c r="V84" s="123"/>
      <c r="W84" s="123"/>
      <c r="X84" s="123"/>
      <c r="Y84" s="123"/>
      <c r="Z84" s="123"/>
      <c r="AA84" s="123"/>
      <c r="AB84" s="123">
        <f t="shared" si="4"/>
        <v>2</v>
      </c>
      <c r="AC84" s="220">
        <f t="shared" si="3"/>
        <v>0</v>
      </c>
    </row>
    <row r="85" spans="1:29">
      <c r="A85" s="123" t="s">
        <v>195</v>
      </c>
      <c r="B85" s="123" t="s">
        <v>196</v>
      </c>
      <c r="C85" s="220"/>
      <c r="D85" s="220"/>
      <c r="E85" s="123"/>
      <c r="F85" s="123">
        <v>9</v>
      </c>
      <c r="G85" s="123"/>
      <c r="H85" s="123"/>
      <c r="I85" s="123"/>
      <c r="J85" s="123"/>
      <c r="K85" s="123"/>
      <c r="L85" s="123"/>
      <c r="M85" s="123"/>
      <c r="N85" s="123"/>
      <c r="O85" s="123"/>
      <c r="P85" s="123"/>
      <c r="Q85" s="123"/>
      <c r="R85" s="123"/>
      <c r="S85" s="123"/>
      <c r="T85" s="123"/>
      <c r="U85" s="123"/>
      <c r="V85" s="123"/>
      <c r="W85" s="123"/>
      <c r="X85" s="123"/>
      <c r="Y85" s="123"/>
      <c r="Z85" s="123"/>
      <c r="AA85" s="123"/>
      <c r="AB85" s="123">
        <f t="shared" si="4"/>
        <v>9</v>
      </c>
      <c r="AC85" s="123"/>
    </row>
    <row r="86" spans="1:29">
      <c r="A86" s="123" t="s">
        <v>197</v>
      </c>
      <c r="B86" s="123" t="s">
        <v>198</v>
      </c>
      <c r="C86" s="220"/>
      <c r="D86" s="220"/>
      <c r="E86" s="123"/>
      <c r="F86" s="123">
        <v>5</v>
      </c>
      <c r="G86" s="123"/>
      <c r="H86" s="123"/>
      <c r="I86" s="123"/>
      <c r="J86" s="123"/>
      <c r="K86" s="123"/>
      <c r="L86" s="123"/>
      <c r="M86" s="123"/>
      <c r="N86" s="123"/>
      <c r="O86" s="123"/>
      <c r="P86" s="123"/>
      <c r="Q86" s="123"/>
      <c r="R86" s="123"/>
      <c r="S86" s="123"/>
      <c r="T86" s="123"/>
      <c r="U86" s="123"/>
      <c r="V86" s="123"/>
      <c r="W86" s="123"/>
      <c r="X86" s="123"/>
      <c r="Y86" s="123"/>
      <c r="Z86" s="123"/>
      <c r="AA86" s="123"/>
      <c r="AB86" s="123">
        <f t="shared" si="4"/>
        <v>5</v>
      </c>
      <c r="AC86" s="123"/>
    </row>
    <row r="87" spans="28:28">
      <c r="AB87" s="231">
        <f>SUM(AB3:AB86)</f>
        <v>1415</v>
      </c>
    </row>
    <row r="89" spans="28:28">
      <c r="AB89" t="e">
        <f>#REF!-#REF!-#REF!</f>
        <v>#REF!</v>
      </c>
    </row>
    <row r="90" spans="28:28">
      <c r="AB90" t="e">
        <f>AB87-AB89</f>
        <v>#REF!</v>
      </c>
    </row>
  </sheetData>
  <autoFilter xmlns:etc="http://www.wps.cn/officeDocument/2017/etCustomData" ref="A2:AD87" etc:filterBottomFollowUsedRange="0">
    <extLst/>
  </autoFilter>
  <mergeCells count="1">
    <mergeCell ref="A1:AD1"/>
  </mergeCells>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6"/>
  <sheetViews>
    <sheetView workbookViewId="0">
      <pane xSplit="2" ySplit="2" topLeftCell="C39" activePane="bottomRight" state="frozen"/>
      <selection/>
      <selection pane="topRight"/>
      <selection pane="bottomLeft"/>
      <selection pane="bottomRight" activeCell="J4" sqref="J4"/>
    </sheetView>
  </sheetViews>
  <sheetFormatPr defaultColWidth="9" defaultRowHeight="14.25"/>
  <cols>
    <col min="1" max="1" width="5.5" style="90" customWidth="1"/>
    <col min="2" max="2" width="18.75" style="91" customWidth="1"/>
    <col min="3" max="3" width="12.625" style="90" customWidth="1"/>
    <col min="4" max="4" width="9" style="89" customWidth="1"/>
    <col min="5" max="5" width="15.75" style="91" customWidth="1"/>
    <col min="6" max="6" width="10.5" style="91" customWidth="1"/>
    <col min="7" max="7" width="11.625" style="91" customWidth="1"/>
    <col min="8" max="8" width="5" style="92" customWidth="1"/>
    <col min="9" max="9" width="13.125" style="93" customWidth="1"/>
    <col min="10" max="10" width="12.625" style="93"/>
    <col min="11" max="11" width="11.5" style="93"/>
    <col min="12" max="16382" width="9" style="93"/>
  </cols>
  <sheetData>
    <row r="1" ht="46" customHeight="1" spans="1:8">
      <c r="A1" s="94" t="s">
        <v>516</v>
      </c>
      <c r="B1" s="94"/>
      <c r="C1" s="94"/>
      <c r="D1" s="95"/>
      <c r="E1" s="94"/>
      <c r="F1" s="94"/>
      <c r="G1" s="94"/>
      <c r="H1" s="96"/>
    </row>
    <row r="2" ht="33.95" customHeight="1" spans="1:10">
      <c r="A2" s="97" t="s">
        <v>1</v>
      </c>
      <c r="B2" s="97" t="s">
        <v>517</v>
      </c>
      <c r="C2" s="97" t="s">
        <v>422</v>
      </c>
      <c r="D2" s="98" t="s">
        <v>518</v>
      </c>
      <c r="E2" s="99" t="s">
        <v>519</v>
      </c>
      <c r="F2" s="99" t="s">
        <v>520</v>
      </c>
      <c r="G2" s="99" t="s">
        <v>521</v>
      </c>
      <c r="H2" s="100" t="s">
        <v>323</v>
      </c>
      <c r="I2" s="119" t="s">
        <v>522</v>
      </c>
      <c r="J2" s="119" t="s">
        <v>523</v>
      </c>
    </row>
    <row r="3" ht="33.95" customHeight="1" spans="1:10">
      <c r="A3" s="101"/>
      <c r="B3" s="101"/>
      <c r="C3" s="102"/>
      <c r="D3" s="103" t="s">
        <v>524</v>
      </c>
      <c r="E3" s="104" t="s">
        <v>525</v>
      </c>
      <c r="F3" s="104" t="s">
        <v>526</v>
      </c>
      <c r="G3" s="104" t="s">
        <v>527</v>
      </c>
      <c r="H3" s="100"/>
      <c r="I3" s="119"/>
      <c r="J3" s="119"/>
    </row>
    <row r="4" ht="34" customHeight="1" spans="1:10">
      <c r="A4" s="105">
        <v>1</v>
      </c>
      <c r="B4" s="106" t="s">
        <v>512</v>
      </c>
      <c r="C4" s="107" t="str">
        <f>'栾川山水文苑s1地块12-20#楼铝合金门窗明细表'!C73</f>
        <v>M1523</v>
      </c>
      <c r="D4" s="108">
        <f>'栾川山水文苑s1地块12-20#楼铝合金门窗明细表'!S73</f>
        <v>3.37</v>
      </c>
      <c r="E4" s="109">
        <f>综合单价分析表!I41</f>
        <v>637.15</v>
      </c>
      <c r="F4" s="110">
        <v>0.118</v>
      </c>
      <c r="G4" s="111">
        <f>D4*E4*(1+F4)</f>
        <v>2400.56</v>
      </c>
      <c r="H4" s="112"/>
      <c r="I4" s="112">
        <f>[2]综合单价分析表!$E$9+[2]综合单价分析表!$E$10</f>
        <v>7.71</v>
      </c>
      <c r="J4" s="112">
        <f>[2]综合单价分析表!$E$19</f>
        <v>0.85</v>
      </c>
    </row>
    <row r="5" s="89" customFormat="1" ht="34" customHeight="1" spans="1:10">
      <c r="A5" s="113"/>
      <c r="B5" s="114"/>
      <c r="C5" s="107" t="str">
        <f>'栾川山水文苑s1地块12-20#楼铝合金门窗明细表'!C75</f>
        <v>MLC2823</v>
      </c>
      <c r="D5" s="108">
        <f>'栾川山水文苑s1地块12-20#楼铝合金门窗明细表'!S75</f>
        <v>12.69</v>
      </c>
      <c r="E5" s="108">
        <f>综合单价分析表!AA41</f>
        <v>512.48</v>
      </c>
      <c r="F5" s="110">
        <v>0.118</v>
      </c>
      <c r="G5" s="111">
        <f t="shared" ref="G5:G36" si="0">D5*E5*(1+F5)</f>
        <v>7270.77</v>
      </c>
      <c r="H5" s="115"/>
      <c r="I5" s="115">
        <f>[2]综合单价分析表!$W$9+[2]综合单价分析表!$W$10</f>
        <v>6.96</v>
      </c>
      <c r="J5" s="115">
        <f>[2]综合单价分析表!$W$19</f>
        <v>0.85</v>
      </c>
    </row>
    <row r="6" ht="34" customHeight="1" spans="1:10">
      <c r="A6" s="116"/>
      <c r="B6" s="117"/>
      <c r="C6" s="107" t="str">
        <f>'栾川山水文苑s1地块12-20#楼铝合金门窗明细表'!C76</f>
        <v>M1823</v>
      </c>
      <c r="D6" s="108">
        <f>'栾川山水文苑s1地块12-20#楼铝合金门窗明细表'!S76</f>
        <v>7.96</v>
      </c>
      <c r="E6" s="109">
        <f>综合单价分析表!R41</f>
        <v>583.72</v>
      </c>
      <c r="F6" s="110">
        <v>0.118</v>
      </c>
      <c r="G6" s="111">
        <f t="shared" si="0"/>
        <v>5194.69</v>
      </c>
      <c r="H6" s="112"/>
      <c r="I6" s="112">
        <f>[2]综合单价分析表!$N$9+[2]综合单价分析表!$N$10</f>
        <v>6.87</v>
      </c>
      <c r="J6" s="112">
        <f>[2]综合单价分析表!$N$19</f>
        <v>0.85</v>
      </c>
    </row>
    <row r="7" s="89" customFormat="1" ht="25" customHeight="1" spans="1:10">
      <c r="A7" s="105">
        <v>2</v>
      </c>
      <c r="B7" s="106" t="s">
        <v>447</v>
      </c>
      <c r="C7" s="107" t="str">
        <f>'栾川山水文苑s1地块12-20#楼铝合金门窗明细表'!C10</f>
        <v>PC2017</v>
      </c>
      <c r="D7" s="109">
        <f>'栾川山水文苑s1地块12-20#楼铝合金门窗明细表'!S10</f>
        <v>574.61</v>
      </c>
      <c r="E7" s="108">
        <f>综合单价分析表!AJ41</f>
        <v>405.35</v>
      </c>
      <c r="F7" s="110">
        <v>0.118</v>
      </c>
      <c r="G7" s="111">
        <f t="shared" si="0"/>
        <v>260402.51</v>
      </c>
      <c r="H7" s="115"/>
      <c r="I7" s="115">
        <f>[2]综合单价分析表!$AF$8+[2]综合单价分析表!$AF$9+[2]综合单价分析表!$AF$10</f>
        <v>5.55</v>
      </c>
      <c r="J7" s="115">
        <f>[2]综合单价分析表!$AF$16</f>
        <v>0.85</v>
      </c>
    </row>
    <row r="8" ht="25" customHeight="1" spans="1:10">
      <c r="A8" s="113"/>
      <c r="B8" s="114"/>
      <c r="C8" s="107" t="str">
        <f>'栾川山水文苑s1地块12-20#楼铝合金门窗明细表'!C46</f>
        <v>PC1817</v>
      </c>
      <c r="D8" s="109">
        <f>'栾川山水文苑s1地块12-20#楼铝合金门窗明细表'!S46</f>
        <v>256.44</v>
      </c>
      <c r="E8" s="109">
        <f>综合单价分析表!AS41</f>
        <v>421.79</v>
      </c>
      <c r="F8" s="110">
        <v>0.118</v>
      </c>
      <c r="G8" s="111">
        <f t="shared" si="0"/>
        <v>120927.16</v>
      </c>
      <c r="H8" s="112"/>
      <c r="I8" s="112">
        <f>[2]综合单价分析表!$AO$8+[2]综合单价分析表!$AO$9+[2]综合单价分析表!$AO$10</f>
        <v>6</v>
      </c>
      <c r="J8" s="112">
        <f>[2]综合单价分析表!$AO$16</f>
        <v>0.85</v>
      </c>
    </row>
    <row r="9" ht="25" customHeight="1" spans="1:10">
      <c r="A9" s="113"/>
      <c r="B9" s="114"/>
      <c r="C9" s="107" t="str">
        <f>'栾川山水文苑s1地块12-20#楼铝合金门窗明细表'!C52</f>
        <v>C3017</v>
      </c>
      <c r="D9" s="109">
        <f>'栾川山水文苑s1地块12-20#楼铝合金门窗明细表'!S52</f>
        <v>64.37</v>
      </c>
      <c r="E9" s="109">
        <f>综合单价分析表!BB41</f>
        <v>414.31</v>
      </c>
      <c r="F9" s="110">
        <v>0.118</v>
      </c>
      <c r="G9" s="111">
        <f t="shared" si="0"/>
        <v>29816.09</v>
      </c>
      <c r="H9" s="112"/>
      <c r="I9" s="112">
        <f>[2]综合单价分析表!$AX$8+[2]综合单价分析表!$AX$9+[2]综合单价分析表!$AX$10</f>
        <v>5.9</v>
      </c>
      <c r="J9" s="112">
        <f>[2]综合单价分析表!$AX$15+[2]综合单价分析表!$AX$16</f>
        <v>0.85</v>
      </c>
    </row>
    <row r="10" ht="25" customHeight="1" spans="1:10">
      <c r="A10" s="116"/>
      <c r="B10" s="117"/>
      <c r="C10" s="107" t="str">
        <f>'栾川山水文苑s1地块12-20#楼铝合金门窗明细表'!C65</f>
        <v>PC1917</v>
      </c>
      <c r="D10" s="109">
        <f>'栾川山水文苑s1地块12-20#楼铝合金门窗明细表'!S65</f>
        <v>77.86</v>
      </c>
      <c r="E10" s="109">
        <f>综合单价分析表!BK41</f>
        <v>412.95</v>
      </c>
      <c r="F10" s="110">
        <v>0.118</v>
      </c>
      <c r="G10" s="111">
        <f t="shared" si="0"/>
        <v>35946.26</v>
      </c>
      <c r="H10" s="112"/>
      <c r="I10" s="112">
        <f>[2]综合单价分析表!$BG$8+[2]综合单价分析表!$BG$9+[2]综合单价分析表!$BG$10</f>
        <v>5.75</v>
      </c>
      <c r="J10" s="112">
        <f>[2]综合单价分析表!$BG$16</f>
        <v>0.85</v>
      </c>
    </row>
    <row r="11" ht="27" customHeight="1" spans="1:10">
      <c r="A11" s="105">
        <v>3</v>
      </c>
      <c r="B11" s="106" t="s">
        <v>449</v>
      </c>
      <c r="C11" s="107" t="str">
        <f>'栾川山水文苑s1地块12-20#楼铝合金门窗明细表'!C11</f>
        <v>PC2117</v>
      </c>
      <c r="D11" s="108">
        <f>'栾川山水文苑s1地块12-20#楼铝合金门窗明细表'!S11</f>
        <v>313.82</v>
      </c>
      <c r="E11" s="109">
        <f>综合单价分析表!BT41</f>
        <v>398.54</v>
      </c>
      <c r="F11" s="110">
        <v>0.118</v>
      </c>
      <c r="G11" s="111">
        <f t="shared" si="0"/>
        <v>139828.06</v>
      </c>
      <c r="H11" s="112"/>
      <c r="I11" s="112">
        <f>[2]综合单价分析表!$BP$8+[2]综合单价分析表!$BP$9+[2]综合单价分析表!$BP$10</f>
        <v>5.34</v>
      </c>
      <c r="J11" s="112">
        <f>[2]综合单价分析表!$BP$16</f>
        <v>0.85</v>
      </c>
    </row>
    <row r="12" ht="23" customHeight="1" spans="1:10">
      <c r="A12" s="113"/>
      <c r="B12" s="114"/>
      <c r="C12" s="107" t="str">
        <f>'栾川山水文苑s1地块12-20#楼铝合金门窗明细表'!C12</f>
        <v>C1514</v>
      </c>
      <c r="D12" s="108">
        <f>'栾川山水文苑s1地块12-20#楼铝合金门窗明细表'!S12</f>
        <v>621.78</v>
      </c>
      <c r="E12" s="109">
        <f>综合单价分析表!CC41</f>
        <v>465.25</v>
      </c>
      <c r="F12" s="110">
        <v>0.118</v>
      </c>
      <c r="G12" s="111">
        <f t="shared" si="0"/>
        <v>323418.56</v>
      </c>
      <c r="H12" s="112"/>
      <c r="I12" s="112">
        <f>[2]综合单价分析表!$BY$8+[2]综合单价分析表!$BY$9+[2]综合单价分析表!$BY$10</f>
        <v>7.44</v>
      </c>
      <c r="J12" s="112">
        <f>[2]综合单价分析表!$BY$15</f>
        <v>0.85</v>
      </c>
    </row>
    <row r="13" ht="23" customHeight="1" spans="1:12">
      <c r="A13" s="113"/>
      <c r="B13" s="114"/>
      <c r="C13" s="107" t="str">
        <f>'栾川山水文苑s1地块12-20#楼铝合金门窗明细表'!C19</f>
        <v>C1618</v>
      </c>
      <c r="D13" s="108">
        <f>'栾川山水文苑s1地块12-20#楼铝合金门窗明细表'!S19</f>
        <v>5.52</v>
      </c>
      <c r="E13" s="109">
        <f>综合单价分析表!CL41</f>
        <v>505.61</v>
      </c>
      <c r="F13" s="110">
        <v>0.118</v>
      </c>
      <c r="G13" s="111">
        <f t="shared" si="0"/>
        <v>3120.3</v>
      </c>
      <c r="H13" s="112"/>
      <c r="I13" s="112">
        <f>[2]综合单价分析表!$CH$8+[2]综合单价分析表!$CH$9+[2]综合单价分析表!$CH$10</f>
        <v>8.49</v>
      </c>
      <c r="J13" s="112">
        <f>[2]综合单价分析表!$CH$15</f>
        <v>0.85</v>
      </c>
      <c r="L13" s="93">
        <f>I13*1.13</f>
        <v>9.5937</v>
      </c>
    </row>
    <row r="14" ht="23" customHeight="1" spans="1:10">
      <c r="A14" s="113"/>
      <c r="B14" s="114"/>
      <c r="C14" s="107" t="str">
        <f>'栾川山水文苑s1地块12-20#楼铝合金门窗明细表'!C20</f>
        <v>DC2018</v>
      </c>
      <c r="D14" s="108">
        <f>'栾川山水文苑s1地块12-20#楼铝合金门窗明细表'!S20</f>
        <v>38.15</v>
      </c>
      <c r="E14" s="109">
        <f>综合单价分析表!CU41</f>
        <v>511.96</v>
      </c>
      <c r="F14" s="110">
        <v>0.118</v>
      </c>
      <c r="G14" s="111">
        <f t="shared" si="0"/>
        <v>21835.96</v>
      </c>
      <c r="H14" s="112"/>
      <c r="I14" s="112">
        <f>[2]综合单价分析表!$CQ$8+[2]综合单价分析表!$CQ$9+[2]综合单价分析表!$CQ$10</f>
        <v>8.52</v>
      </c>
      <c r="J14" s="112">
        <f>[2]综合单价分析表!$CQ$15</f>
        <v>0.85</v>
      </c>
    </row>
    <row r="15" ht="23" customHeight="1" spans="1:10">
      <c r="A15" s="113"/>
      <c r="B15" s="114"/>
      <c r="C15" s="107" t="str">
        <f>'栾川山水文苑s1地块12-20#楼铝合金门窗明细表'!C21</f>
        <v>C2118</v>
      </c>
      <c r="D15" s="108">
        <f>'栾川山水文苑s1地块12-20#楼铝合金门窗明细表'!S21</f>
        <v>7.29</v>
      </c>
      <c r="E15" s="108">
        <f>综合单价分析表!DD41</f>
        <v>506.83</v>
      </c>
      <c r="F15" s="110">
        <v>0.118</v>
      </c>
      <c r="G15" s="111">
        <f t="shared" si="0"/>
        <v>4130.78</v>
      </c>
      <c r="H15" s="112"/>
      <c r="I15" s="112">
        <f>[2]综合单价分析表!$CZ$8+[2]综合单价分析表!$CZ$9+[2]综合单价分析表!$CZ$10</f>
        <v>8.29</v>
      </c>
      <c r="J15" s="112">
        <f>[2]综合单价分析表!$CZ$15+[2]综合单价分析表!$CZ$16</f>
        <v>0.85</v>
      </c>
    </row>
    <row r="16" ht="23" customHeight="1" spans="1:10">
      <c r="A16" s="113"/>
      <c r="B16" s="114"/>
      <c r="C16" s="107" t="str">
        <f>'栾川山水文苑s1地块12-20#楼铝合金门窗明细表'!C25</f>
        <v>PC1517</v>
      </c>
      <c r="D16" s="108">
        <f>'栾川山水文苑s1地块12-20#楼铝合金门窗明细表'!S25</f>
        <v>215.3</v>
      </c>
      <c r="E16" s="108">
        <f>综合单价分析表!DM41</f>
        <v>453.95</v>
      </c>
      <c r="F16" s="110">
        <v>0.118</v>
      </c>
      <c r="G16" s="111">
        <f t="shared" si="0"/>
        <v>109268.22</v>
      </c>
      <c r="H16" s="112"/>
      <c r="I16" s="112">
        <f>[2]综合单价分析表!$DI$8+[2]综合单价分析表!$DI$9+[2]综合单价分析表!$DI$10</f>
        <v>6.93</v>
      </c>
      <c r="J16" s="112">
        <f>[2]综合单价分析表!$DI$16</f>
        <v>0.85</v>
      </c>
    </row>
    <row r="17" ht="23" customHeight="1" spans="1:10">
      <c r="A17" s="113"/>
      <c r="B17" s="114"/>
      <c r="C17" s="107" t="str">
        <f>'栾川山水文苑s1地块12-20#楼铝合金门窗明细表'!C26</f>
        <v>C1817</v>
      </c>
      <c r="D17" s="108">
        <f>'栾川山水文苑s1地块12-20#楼铝合金门窗明细表'!S26</f>
        <v>106.41</v>
      </c>
      <c r="E17" s="108">
        <f>综合单价分析表!DV41</f>
        <v>421.65</v>
      </c>
      <c r="F17" s="110">
        <v>0.118</v>
      </c>
      <c r="G17" s="111">
        <f t="shared" si="0"/>
        <v>50162.17</v>
      </c>
      <c r="H17" s="112"/>
      <c r="I17" s="112">
        <f>[2]综合单价分析表!$DR$8+[2]综合单价分析表!$DR$9+[2]综合单价分析表!$DR$10</f>
        <v>6</v>
      </c>
      <c r="J17" s="112">
        <f>[2]综合单价分析表!$DR$16</f>
        <v>0.85</v>
      </c>
    </row>
    <row r="18" ht="23" customHeight="1" spans="1:10">
      <c r="A18" s="113"/>
      <c r="B18" s="114"/>
      <c r="C18" s="107" t="str">
        <f>'栾川山水文苑s1地块12-20#楼铝合金门窗明细表'!C28</f>
        <v>C1814</v>
      </c>
      <c r="D18" s="108">
        <f>'栾川山水文苑s1地块12-20#楼铝合金门窗明细表'!S28</f>
        <v>180.69</v>
      </c>
      <c r="E18" s="108">
        <f>综合单价分析表!EE41</f>
        <v>438.08</v>
      </c>
      <c r="F18" s="110">
        <v>0.118</v>
      </c>
      <c r="G18" s="111">
        <f t="shared" si="0"/>
        <v>88497.16</v>
      </c>
      <c r="H18" s="112"/>
      <c r="I18" s="112">
        <f>[2]综合单价分析表!$EA$8+[2]综合单价分析表!$EA$9+[2]综合单价分析表!$EA$10</f>
        <v>6.48</v>
      </c>
      <c r="J18" s="112">
        <f>[2]综合单价分析表!$EA$15+[2]综合单价分析表!$EA$16</f>
        <v>0.85</v>
      </c>
    </row>
    <row r="19" ht="23" customHeight="1" spans="1:10">
      <c r="A19" s="113"/>
      <c r="B19" s="114"/>
      <c r="C19" s="118" t="str">
        <f>'栾川山水文苑s1地块12-20#楼铝合金门窗明细表'!C32</f>
        <v>DC1518</v>
      </c>
      <c r="D19" s="108">
        <f>'栾川山水文苑s1地块12-20#楼铝合金门窗明细表'!S32</f>
        <v>10.34</v>
      </c>
      <c r="E19" s="108">
        <f>综合单价分析表!EN41</f>
        <v>437.69</v>
      </c>
      <c r="F19" s="110">
        <v>0.118</v>
      </c>
      <c r="G19" s="111">
        <f t="shared" si="0"/>
        <v>5059.75</v>
      </c>
      <c r="H19" s="112"/>
      <c r="I19" s="112">
        <f>[2]综合单价分析表!$EJ$8+[2]综合单价分析表!$EJ$9+[2]综合单价分析表!$EJ$10</f>
        <v>6.79</v>
      </c>
      <c r="J19" s="112">
        <f>[2]综合单价分析表!$EJ$15</f>
        <v>0.85</v>
      </c>
    </row>
    <row r="20" ht="23" customHeight="1" spans="1:10">
      <c r="A20" s="113"/>
      <c r="B20" s="114"/>
      <c r="C20" s="118" t="str">
        <f>'栾川山水文苑s1地块12-20#楼铝合金门窗明细表'!C48</f>
        <v>C0917</v>
      </c>
      <c r="D20" s="108">
        <f>'栾川山水文苑s1地块12-20#楼铝合金门窗明细表'!S48</f>
        <v>37.56</v>
      </c>
      <c r="E20" s="108">
        <f>综合单价分析表!EW41</f>
        <v>559.81</v>
      </c>
      <c r="F20" s="110">
        <v>0.118</v>
      </c>
      <c r="G20" s="111">
        <f t="shared" si="0"/>
        <v>23507.59</v>
      </c>
      <c r="H20" s="112"/>
      <c r="I20" s="112">
        <f>[2]综合单价分析表!$ES$8+[2]综合单价分析表!$ES$9+[2]综合单价分析表!$ES$10</f>
        <v>10.15</v>
      </c>
      <c r="J20" s="112">
        <f>[2]综合单价分析表!$ES$15</f>
        <v>0.85</v>
      </c>
    </row>
    <row r="21" ht="23" customHeight="1" spans="1:10">
      <c r="A21" s="113"/>
      <c r="B21" s="114"/>
      <c r="C21" s="118" t="str">
        <f>'栾川山水文苑s1地块12-20#楼铝合金门窗明细表'!C50</f>
        <v>C2214</v>
      </c>
      <c r="D21" s="108">
        <f>'栾川山水文苑s1地块12-20#楼铝合金门窗明细表'!S50</f>
        <v>38.42</v>
      </c>
      <c r="E21" s="108">
        <f>综合单价分析表!FF41</f>
        <v>570.52</v>
      </c>
      <c r="F21" s="110">
        <v>0.118</v>
      </c>
      <c r="G21" s="111">
        <f t="shared" si="0"/>
        <v>24505.87</v>
      </c>
      <c r="H21" s="112"/>
      <c r="I21" s="112">
        <f>[2]综合单价分析表!$FB$8+[2]综合单价分析表!$FB$9+[2]综合单价分析表!$FB$10</f>
        <v>10.2</v>
      </c>
      <c r="J21" s="112">
        <f>[2]综合单价分析表!$FB$15</f>
        <v>0.85</v>
      </c>
    </row>
    <row r="22" ht="23" customHeight="1" spans="1:10">
      <c r="A22" s="113"/>
      <c r="B22" s="114"/>
      <c r="C22" s="118" t="str">
        <f>'栾川山水文苑s1地块12-20#楼铝合金门窗明细表'!C51</f>
        <v>C0914</v>
      </c>
      <c r="D22" s="108">
        <f>'栾川山水文苑s1地块12-20#楼铝合金门窗明细表'!S51</f>
        <v>16.53</v>
      </c>
      <c r="E22" s="108">
        <f>综合单价分析表!FO41</f>
        <v>561.19</v>
      </c>
      <c r="F22" s="110">
        <v>0.118</v>
      </c>
      <c r="G22" s="111">
        <f t="shared" si="0"/>
        <v>10371.09</v>
      </c>
      <c r="H22" s="112"/>
      <c r="I22" s="112">
        <f>[2]综合单价分析表!$FK$8+[2]综合单价分析表!$FK$9+[2]综合单价分析表!$FK$10</f>
        <v>9.82</v>
      </c>
      <c r="J22" s="112">
        <f>[2]综合单价分析表!$FK$15</f>
        <v>0.85</v>
      </c>
    </row>
    <row r="23" ht="23" customHeight="1" spans="1:10">
      <c r="A23" s="113"/>
      <c r="B23" s="114"/>
      <c r="C23" s="118" t="str">
        <f>'栾川山水文苑s1地块12-20#楼铝合金门窗明细表'!C54</f>
        <v>C1017</v>
      </c>
      <c r="D23" s="108">
        <f>'栾川山水文苑s1地块12-20#楼铝合金门窗明细表'!S54</f>
        <v>41.9</v>
      </c>
      <c r="E23" s="108">
        <f>综合单价分析表!FX41</f>
        <v>531.18</v>
      </c>
      <c r="F23" s="110">
        <v>0.118</v>
      </c>
      <c r="G23" s="111">
        <f t="shared" si="0"/>
        <v>24882.7</v>
      </c>
      <c r="H23" s="112"/>
      <c r="I23" s="112">
        <f>[2]综合单价分析表!$FT$8+[2]综合单价分析表!$FT$9+[2]综合单价分析表!$FT$10</f>
        <v>9.36</v>
      </c>
      <c r="J23" s="112">
        <f>[2]综合单价分析表!$FT$15</f>
        <v>0.85</v>
      </c>
    </row>
    <row r="24" ht="23" customHeight="1" spans="1:12">
      <c r="A24" s="113"/>
      <c r="B24" s="114"/>
      <c r="C24" s="118" t="str">
        <f>'栾川山水文苑s1地块12-20#楼铝合金门窗明细表'!C58</f>
        <v>DC1518</v>
      </c>
      <c r="D24" s="108">
        <f>'栾川山水文苑s1地块12-20#楼铝合金门窗明细表'!S58</f>
        <v>7.81</v>
      </c>
      <c r="E24" s="108">
        <f>综合单价分析表!GG41</f>
        <v>578.46</v>
      </c>
      <c r="F24" s="110">
        <v>0.118</v>
      </c>
      <c r="G24" s="111">
        <f t="shared" si="0"/>
        <v>5050.87</v>
      </c>
      <c r="H24" s="112"/>
      <c r="I24" s="112">
        <f>[2]综合单价分析表!$GC$8+[2]综合单价分析表!$GC$9+[2]综合单价分析表!$GC$10</f>
        <v>10.14</v>
      </c>
      <c r="J24" s="112">
        <f>[2]综合单价分析表!$GC$15</f>
        <v>0.85</v>
      </c>
      <c r="L24" s="93">
        <f>I24*1.13</f>
        <v>11.4582</v>
      </c>
    </row>
    <row r="25" ht="23" customHeight="1" spans="1:10">
      <c r="A25" s="113"/>
      <c r="B25" s="114"/>
      <c r="C25" s="118" t="str">
        <f>'栾川山水文苑s1地块12-20#楼铝合金门窗明细表'!C59</f>
        <v>DC1818</v>
      </c>
      <c r="D25" s="108">
        <f>'栾川山水文苑s1地块12-20#楼铝合金门窗明细表'!S59</f>
        <v>9.4</v>
      </c>
      <c r="E25" s="108">
        <f>综合单价分析表!GP41</f>
        <v>533.7</v>
      </c>
      <c r="F25" s="110">
        <v>0.118</v>
      </c>
      <c r="G25" s="111">
        <f t="shared" si="0"/>
        <v>5608.76</v>
      </c>
      <c r="H25" s="112"/>
      <c r="I25" s="112">
        <f>[2]综合单价分析表!$GL$8+[2]综合单价分析表!$GL$9+[2]综合单价分析表!$GL$10</f>
        <v>9.05</v>
      </c>
      <c r="J25" s="112">
        <f>[2]综合单价分析表!$GL$15</f>
        <v>0.85</v>
      </c>
    </row>
    <row r="26" ht="23" customHeight="1" spans="1:10">
      <c r="A26" s="113"/>
      <c r="B26" s="114"/>
      <c r="C26" s="118" t="str">
        <f>'栾川山水文苑s1地块12-20#楼铝合金门窗明细表'!C63</f>
        <v>DC0415</v>
      </c>
      <c r="D26" s="108">
        <f>'栾川山水文苑s1地块12-20#楼铝合金门窗明细表'!S63</f>
        <v>2.18</v>
      </c>
      <c r="E26" s="108">
        <f>综合单价分析表!GY41</f>
        <v>877.49</v>
      </c>
      <c r="F26" s="110">
        <v>0.118</v>
      </c>
      <c r="G26" s="111">
        <f t="shared" si="0"/>
        <v>2138.65</v>
      </c>
      <c r="H26" s="112"/>
      <c r="I26" s="112">
        <f>[2]综合单价分析表!$GU$8+[2]综合单价分析表!$GU$9+[2]综合单价分析表!$GU$10</f>
        <v>17.94</v>
      </c>
      <c r="J26" s="112">
        <f>[2]综合单价分析表!$GU$15</f>
        <v>0.85</v>
      </c>
    </row>
    <row r="27" ht="23" customHeight="1" spans="1:10">
      <c r="A27" s="116"/>
      <c r="B27" s="117"/>
      <c r="C27" s="118" t="str">
        <f>'栾川山水文苑s1地块12-20#楼铝合金门窗明细表'!C64</f>
        <v>C1214a</v>
      </c>
      <c r="D27" s="108">
        <f>'栾川山水文苑s1地块12-20#楼铝合金门窗明细表'!S64</f>
        <v>79.8</v>
      </c>
      <c r="E27" s="108">
        <f>综合单价分析表!HH41</f>
        <v>517.24</v>
      </c>
      <c r="F27" s="110">
        <v>0.118</v>
      </c>
      <c r="G27" s="111">
        <f t="shared" si="0"/>
        <v>46146.29</v>
      </c>
      <c r="H27" s="112"/>
      <c r="I27" s="112">
        <f>[2]综合单价分析表!$HD$8+[2]综合单价分析表!$HD$9+[2]综合单价分析表!$HD$10</f>
        <v>8.88</v>
      </c>
      <c r="J27" s="112">
        <f>[2]综合单价分析表!$HD$15</f>
        <v>0.85</v>
      </c>
    </row>
    <row r="28" ht="23" customHeight="1" spans="1:10">
      <c r="A28" s="113">
        <v>4</v>
      </c>
      <c r="B28" s="114" t="s">
        <v>480</v>
      </c>
      <c r="C28" s="118" t="str">
        <f>'栾川山水文苑s1地块12-20#楼铝合金门窗明细表'!C35</f>
        <v>C1210</v>
      </c>
      <c r="D28" s="108">
        <f>'栾川山水文苑s1地块12-20#楼铝合金门窗明细表'!S35</f>
        <v>4.5</v>
      </c>
      <c r="E28" s="108">
        <f>综合单价分析表!HQ41</f>
        <v>681.9</v>
      </c>
      <c r="F28" s="110">
        <v>0.118</v>
      </c>
      <c r="G28" s="111">
        <f t="shared" si="0"/>
        <v>3430.64</v>
      </c>
      <c r="H28" s="112"/>
      <c r="I28" s="112">
        <f>[2]综合单价分析表!$HM$8+[2]综合单价分析表!$HM$9+[2]综合单价分析表!$HM$10</f>
        <v>12.54</v>
      </c>
      <c r="J28" s="112">
        <f>[2]综合单价分析表!$HM$19</f>
        <v>0.85</v>
      </c>
    </row>
    <row r="29" ht="23" customHeight="1" spans="1:10">
      <c r="A29" s="113"/>
      <c r="B29" s="114"/>
      <c r="C29" s="118" t="str">
        <f>'栾川山水文苑s1地块12-20#楼铝合金门窗明细表'!C38</f>
        <v>C1115</v>
      </c>
      <c r="D29" s="108">
        <f>'栾川山水文苑s1地块12-20#楼铝合金门窗明细表'!S38</f>
        <v>3.12</v>
      </c>
      <c r="E29" s="108">
        <f>综合单价分析表!HZ41</f>
        <v>626.98</v>
      </c>
      <c r="F29" s="110">
        <v>0.118</v>
      </c>
      <c r="G29" s="111">
        <f t="shared" si="0"/>
        <v>2187.01</v>
      </c>
      <c r="H29" s="112"/>
      <c r="I29" s="112">
        <f>[2]综合单价分析表!$HV$8+[2]综合单价分析表!$HV$9+[2]综合单价分析表!$HV$10</f>
        <v>11.73</v>
      </c>
      <c r="J29" s="112">
        <f>[2]综合单价分析表!$HV$19</f>
        <v>0.85</v>
      </c>
    </row>
    <row r="30" ht="23" customHeight="1" spans="1:10">
      <c r="A30" s="116"/>
      <c r="B30" s="117"/>
      <c r="C30" s="118" t="str">
        <f>'栾川山水文苑s1地块12-20#楼铝合金门窗明细表'!C39</f>
        <v>C0410</v>
      </c>
      <c r="D30" s="108">
        <f>'栾川山水文苑s1地块12-20#楼铝合金门窗明细表'!S39</f>
        <v>0.7</v>
      </c>
      <c r="E30" s="108">
        <f>综合单价分析表!II41</f>
        <v>994.85</v>
      </c>
      <c r="F30" s="110">
        <v>0.118</v>
      </c>
      <c r="G30" s="111">
        <f t="shared" si="0"/>
        <v>778.57</v>
      </c>
      <c r="H30" s="112"/>
      <c r="I30" s="112">
        <f>[2]综合单价分析表!$IE$8+[2]综合单价分析表!$IE$9+[2]综合单价分析表!$IE$10</f>
        <v>20.35</v>
      </c>
      <c r="J30" s="112">
        <f>[2]综合单价分析表!$IE$19</f>
        <v>0.85</v>
      </c>
    </row>
    <row r="31" ht="23" customHeight="1" spans="1:10">
      <c r="A31" s="113">
        <v>5</v>
      </c>
      <c r="B31" s="114" t="s">
        <v>442</v>
      </c>
      <c r="C31" s="118" t="str">
        <f>'栾川山水文苑s1地块12-20#楼铝合金门窗明细表'!C7</f>
        <v>C0414</v>
      </c>
      <c r="D31" s="108">
        <f>'栾川山水文苑s1地块12-20#楼铝合金门窗明细表'!S7</f>
        <v>81.41</v>
      </c>
      <c r="E31" s="108">
        <f>综合单价分析表!IR41</f>
        <v>980.86</v>
      </c>
      <c r="F31" s="110">
        <v>0.118</v>
      </c>
      <c r="G31" s="111">
        <f t="shared" si="0"/>
        <v>89274.33</v>
      </c>
      <c r="H31" s="112"/>
      <c r="I31" s="112">
        <f>[2]综合单价分析表!$IN$8+[2]综合单价分析表!$IN$9+[2]综合单价分析表!$IN$10</f>
        <v>19.98</v>
      </c>
      <c r="J31" s="112">
        <f>[2]综合单价分析表!$IN$15+[2]综合单价分析表!$IN$16</f>
        <v>0.85</v>
      </c>
    </row>
    <row r="32" ht="23" customHeight="1" spans="1:10">
      <c r="A32" s="113"/>
      <c r="B32" s="114"/>
      <c r="C32" s="118" t="str">
        <f>'栾川山水文苑s1地块12-20#楼铝合金门窗明细表'!C8</f>
        <v>C0614</v>
      </c>
      <c r="D32" s="108">
        <f>'栾川山水文苑s1地块12-20#楼铝合金门窗明细表'!S8</f>
        <v>312.35</v>
      </c>
      <c r="E32" s="108">
        <f>综合单价分析表!JA41</f>
        <v>797.94</v>
      </c>
      <c r="F32" s="110">
        <v>0.118</v>
      </c>
      <c r="G32" s="111">
        <f t="shared" si="0"/>
        <v>278646.47</v>
      </c>
      <c r="H32" s="112"/>
      <c r="I32" s="112">
        <f>[2]综合单价分析表!$IW$8+[2]综合单价分析表!$IW$9+[2]综合单价分析表!$IW$10</f>
        <v>16.14</v>
      </c>
      <c r="J32" s="112">
        <f>[2]综合单价分析表!$IW$15+[2]综合单价分析表!$IW$16</f>
        <v>0.85</v>
      </c>
    </row>
    <row r="33" ht="23" customHeight="1" spans="1:10">
      <c r="A33" s="113"/>
      <c r="B33" s="114"/>
      <c r="C33" s="118" t="str">
        <f>'栾川山水文苑s1地块12-20#楼铝合金门窗明细表'!C9</f>
        <v>C0914</v>
      </c>
      <c r="D33" s="108">
        <f>'栾川山水文苑s1地块12-20#楼铝合金门窗明细表'!S9</f>
        <v>392</v>
      </c>
      <c r="E33" s="108">
        <f>综合单价分析表!JJ41</f>
        <v>638.11</v>
      </c>
      <c r="F33" s="110">
        <v>0.118</v>
      </c>
      <c r="G33" s="111">
        <f t="shared" si="0"/>
        <v>279655.54</v>
      </c>
      <c r="H33" s="112"/>
      <c r="I33" s="112">
        <f>[2]综合单价分析表!$JF$8+[2]综合单价分析表!$JF$9+[2]综合单价分析表!$JF$10</f>
        <v>12.03</v>
      </c>
      <c r="J33" s="112">
        <f>[2]综合单价分析表!$JF$15+[2]综合单价分析表!$JF$16</f>
        <v>0.85</v>
      </c>
    </row>
    <row r="34" ht="23" customHeight="1" spans="1:10">
      <c r="A34" s="113"/>
      <c r="B34" s="114"/>
      <c r="C34" s="118" t="str">
        <f>'栾川山水文苑s1地块12-20#楼铝合金门窗明细表'!C27</f>
        <v>C0714</v>
      </c>
      <c r="D34" s="108">
        <f>'栾川山水文苑s1地块12-20#楼铝合金门窗明细表'!S27</f>
        <v>84.42</v>
      </c>
      <c r="E34" s="108">
        <f>综合单价分析表!JS41</f>
        <v>728.43</v>
      </c>
      <c r="F34" s="110">
        <v>0.118</v>
      </c>
      <c r="G34" s="111">
        <f t="shared" si="0"/>
        <v>68750.36</v>
      </c>
      <c r="H34" s="112"/>
      <c r="I34" s="112">
        <f>[2]综合单价分析表!$JO$8+[2]综合单价分析表!$JO$9+[2]综合单价分析表!$JO$10</f>
        <v>14.36</v>
      </c>
      <c r="J34" s="112">
        <f>[2]综合单价分析表!$JO$15+[2]综合单价分析表!$JO$16</f>
        <v>0.85</v>
      </c>
    </row>
    <row r="35" ht="23" customHeight="1" spans="1:10">
      <c r="A35" s="116"/>
      <c r="B35" s="117"/>
      <c r="C35" s="118" t="str">
        <f>'栾川山水文苑s1地块12-20#楼铝合金门窗明细表'!C47</f>
        <v>C0415</v>
      </c>
      <c r="D35" s="108">
        <f>'栾川山水文苑s1地块12-20#楼铝合金门窗明细表'!S47</f>
        <v>27.81</v>
      </c>
      <c r="E35" s="108">
        <f>综合单价分析表!KB41</f>
        <v>1023.62</v>
      </c>
      <c r="F35" s="110">
        <v>0.118</v>
      </c>
      <c r="G35" s="111">
        <f t="shared" si="0"/>
        <v>31825.96</v>
      </c>
      <c r="H35" s="112"/>
      <c r="I35" s="112">
        <f>[2]综合单价分析表!$JX$8+[2]综合单价分析表!$JX$9+[2]综合单价分析表!$JX$10</f>
        <v>22.12</v>
      </c>
      <c r="J35" s="112">
        <f>[2]综合单价分析表!$JX$15+[2]综合单价分析表!$JX$16</f>
        <v>0.85</v>
      </c>
    </row>
    <row r="36" ht="35" customHeight="1" spans="1:10">
      <c r="A36" s="116">
        <v>6</v>
      </c>
      <c r="B36" s="117" t="str">
        <f>'栾川山水文苑s1地块12-20#楼铝合金门窗明细表'!B31</f>
        <v>55断桥铝合金上悬窗
5+12A+5中空玻璃</v>
      </c>
      <c r="C36" s="118" t="str">
        <f>'栾川山水文苑s1地块12-20#楼铝合金门窗明细表'!C31</f>
        <v>C0814</v>
      </c>
      <c r="D36" s="108">
        <f>'栾川山水文苑s1地块12-20#楼铝合金门窗明细表'!S31</f>
        <v>16.66</v>
      </c>
      <c r="E36" s="108">
        <f>综合单价分析表!KK41</f>
        <v>666.38</v>
      </c>
      <c r="F36" s="110">
        <v>0.118</v>
      </c>
      <c r="G36" s="111">
        <f t="shared" si="0"/>
        <v>12411.91</v>
      </c>
      <c r="H36" s="112"/>
      <c r="I36" s="112">
        <f>[2]综合单价分析表!$KG$8+[2]综合单价分析表!$KG$9+[2]综合单价分析表!$KG$10</f>
        <v>13.04</v>
      </c>
      <c r="J36" s="112">
        <f>[2]综合单价分析表!$KG$20</f>
        <v>0.32</v>
      </c>
    </row>
    <row r="37" ht="36" customHeight="1" spans="1:10">
      <c r="A37" s="116">
        <v>7</v>
      </c>
      <c r="B37" s="117" t="str">
        <f>'栾川山水文苑s1地块12-20#楼铝合金门窗明细表'!B15</f>
        <v>55断桥铝合金外平开窗
5+12A+5LOW-E钢化玻璃</v>
      </c>
      <c r="C37" s="118" t="str">
        <f>'栾川山水文苑s1地块12-20#楼铝合金门窗明细表'!C15</f>
        <v>C1217</v>
      </c>
      <c r="D37" s="108">
        <f>'栾川山水文苑s1地块12-20#楼铝合金门窗明细表'!S15</f>
        <v>5.84</v>
      </c>
      <c r="E37" s="108">
        <f>综合单价分析表!KT41</f>
        <v>526.84</v>
      </c>
      <c r="F37" s="110">
        <v>0.118</v>
      </c>
      <c r="G37" s="111">
        <f t="shared" ref="G37:G75" si="1">D37*E37*(1+F37)</f>
        <v>3439.8</v>
      </c>
      <c r="H37" s="112"/>
      <c r="I37" s="112">
        <f>[2]综合单价分析表!$KP$8+[2]综合单价分析表!$KP$9+[2]综合单价分析表!$KP$10</f>
        <v>8.78</v>
      </c>
      <c r="J37" s="112">
        <f>[2]综合单价分析表!$KP$16</f>
        <v>0.85</v>
      </c>
    </row>
    <row r="38" ht="23" customHeight="1" spans="1:10">
      <c r="A38" s="113">
        <v>8</v>
      </c>
      <c r="B38" s="114" t="str">
        <f>'栾川山水文苑s1地块12-20#楼铝合金门窗明细表'!B24</f>
        <v>55断桥铝合金外平开窗
5+12A+5LOW-E中空玻璃</v>
      </c>
      <c r="C38" s="118" t="str">
        <f>'栾川山水文苑s1地块12-20#楼铝合金门窗明细表'!C24</f>
        <v>C09522</v>
      </c>
      <c r="D38" s="108">
        <f>'栾川山水文苑s1地块12-20#楼铝合金门窗明细表'!S24</f>
        <v>3.96</v>
      </c>
      <c r="E38" s="108">
        <f>综合单价分析表!LC41</f>
        <v>618.06</v>
      </c>
      <c r="F38" s="110">
        <v>0.118</v>
      </c>
      <c r="G38" s="111">
        <f t="shared" si="1"/>
        <v>2736.32</v>
      </c>
      <c r="H38" s="112"/>
      <c r="I38" s="112">
        <f>[2]综合单价分析表!$KY$8+[2]综合单价分析表!$KY$9+[2]综合单价分析表!$KY$10</f>
        <v>10.93</v>
      </c>
      <c r="J38" s="112">
        <f>[2]综合单价分析表!$KY$15</f>
        <v>0.85</v>
      </c>
    </row>
    <row r="39" ht="39" customHeight="1" spans="1:12">
      <c r="A39" s="116"/>
      <c r="B39" s="117"/>
      <c r="C39" s="118" t="str">
        <f>'栾川山水文苑s1地块12-20#楼铝合金门窗明细表'!C53</f>
        <v>C1217</v>
      </c>
      <c r="D39" s="108">
        <f>'栾川山水文苑s1地块12-20#楼铝合金门窗明细表'!S53</f>
        <v>3.89</v>
      </c>
      <c r="E39" s="108">
        <f>综合单价分析表!LL41</f>
        <v>646.68</v>
      </c>
      <c r="F39" s="110">
        <v>0.118</v>
      </c>
      <c r="G39" s="111">
        <f t="shared" si="1"/>
        <v>2812.42</v>
      </c>
      <c r="H39" s="112"/>
      <c r="I39" s="112">
        <f>[2]综合单价分析表!$LH$8+[2]综合单价分析表!$LH$9+[2]综合单价分析表!$LH$10</f>
        <v>11.9</v>
      </c>
      <c r="J39" s="112">
        <f>[2]综合单价分析表!$LH$15</f>
        <v>0.85</v>
      </c>
      <c r="L39" s="93">
        <f>I39*1.13</f>
        <v>13.447</v>
      </c>
    </row>
    <row r="40" ht="32" customHeight="1" spans="1:10">
      <c r="A40" s="113">
        <v>9</v>
      </c>
      <c r="B40" s="114" t="str">
        <f>'栾川山水文苑s1地块12-20#楼铝合金门窗明细表'!B4</f>
        <v>55断桥铝合金外平开门
5+12A+5LOW-E钢化玻璃</v>
      </c>
      <c r="C40" s="118" t="str">
        <f>'栾川山水文苑s1地块12-20#楼铝合金门窗明细表'!C4</f>
        <v>TLM1623</v>
      </c>
      <c r="D40" s="108">
        <f>'栾川山水文苑s1地块12-20#楼铝合金门窗明细表'!S4</f>
        <v>484.21</v>
      </c>
      <c r="E40" s="108">
        <f>综合单价分析表!LU41</f>
        <v>522.41</v>
      </c>
      <c r="F40" s="110">
        <v>0.118</v>
      </c>
      <c r="G40" s="111">
        <f t="shared" si="1"/>
        <v>282804.97</v>
      </c>
      <c r="H40" s="112"/>
      <c r="I40" s="112">
        <f>[2]综合单价分析表!$LQ$8+[2]综合单价分析表!$LQ$9+[2]综合单价分析表!$LQ$10</f>
        <v>8.79</v>
      </c>
      <c r="J40" s="112">
        <f>[2]综合单价分析表!$LQ$16</f>
        <v>0.85</v>
      </c>
    </row>
    <row r="41" ht="23" customHeight="1" spans="1:10">
      <c r="A41" s="113"/>
      <c r="B41" s="114"/>
      <c r="C41" s="118" t="str">
        <f>'栾川山水文苑s1地块12-20#楼铝合金门窗明细表'!C23</f>
        <v>MLC2123</v>
      </c>
      <c r="D41" s="108">
        <f>'栾川山水文苑s1地块12-20#楼铝合金门窗明细表'!S23</f>
        <v>169.5</v>
      </c>
      <c r="E41" s="108">
        <f>综合单价分析表!MD41</f>
        <v>460.54</v>
      </c>
      <c r="F41" s="110">
        <v>0.118</v>
      </c>
      <c r="G41" s="111">
        <f t="shared" si="1"/>
        <v>87272.79</v>
      </c>
      <c r="H41" s="112"/>
      <c r="I41" s="112">
        <f>[2]综合单价分析表!$LZ$8+[2]综合单价分析表!$LZ$9+[2]综合单价分析表!$LZ$10</f>
        <v>7.11</v>
      </c>
      <c r="J41" s="112">
        <f>[2]综合单价分析表!$LZ$16</f>
        <v>0.85</v>
      </c>
    </row>
    <row r="42" ht="23" customHeight="1" spans="1:10">
      <c r="A42" s="113"/>
      <c r="B42" s="114"/>
      <c r="C42" s="118" t="str">
        <f>'栾川山水文苑s1地块12-20#楼铝合金门窗明细表'!C37</f>
        <v>TLM1823</v>
      </c>
      <c r="D42" s="108">
        <f>'栾川山水文苑s1地块12-20#楼铝合金门窗明细表'!S37</f>
        <v>144.46</v>
      </c>
      <c r="E42" s="108">
        <f>综合单价分析表!MM41</f>
        <v>493.34</v>
      </c>
      <c r="F42" s="110">
        <v>0.118</v>
      </c>
      <c r="G42" s="111">
        <f t="shared" si="1"/>
        <v>79677.51</v>
      </c>
      <c r="H42" s="112"/>
      <c r="I42" s="112">
        <f>[2]综合单价分析表!$MI$8+[2]综合单价分析表!$MI$9+[2]综合单价分析表!$MI$10</f>
        <v>7.98</v>
      </c>
      <c r="J42" s="112">
        <f>[2]综合单价分析表!$MI$16</f>
        <v>0.85</v>
      </c>
    </row>
    <row r="43" ht="23" customHeight="1" spans="1:10">
      <c r="A43" s="113"/>
      <c r="B43" s="114"/>
      <c r="C43" s="118" t="str">
        <f>'栾川山水文苑s1地块12-20#楼铝合金门窗明细表'!C42</f>
        <v>TLM0821</v>
      </c>
      <c r="D43" s="108">
        <f>'栾川山水文苑s1地块12-20#楼铝合金门窗明细表'!S42</f>
        <v>82.74</v>
      </c>
      <c r="E43" s="108">
        <f>综合单价分析表!MV41</f>
        <v>724.79</v>
      </c>
      <c r="F43" s="110">
        <v>0.118</v>
      </c>
      <c r="G43" s="111">
        <f t="shared" si="1"/>
        <v>67045.48</v>
      </c>
      <c r="H43" s="112"/>
      <c r="I43" s="112">
        <f>[2]综合单价分析表!$MR$8+[2]综合单价分析表!$MR$9+[2]综合单价分析表!$MR$10</f>
        <v>13.53</v>
      </c>
      <c r="J43" s="112">
        <f>[2]综合单价分析表!$MR$16</f>
        <v>0.85</v>
      </c>
    </row>
    <row r="44" ht="23" customHeight="1" spans="1:10">
      <c r="A44" s="113"/>
      <c r="B44" s="114"/>
      <c r="C44" s="118" t="str">
        <f>'栾川山水文苑s1地块12-20#楼铝合金门窗明细表'!C43</f>
        <v>TLM1221</v>
      </c>
      <c r="D44" s="108">
        <f>'栾川山水文苑s1地块12-20#楼铝合金门窗明细表'!S43</f>
        <v>31.5</v>
      </c>
      <c r="E44" s="108">
        <f>综合单价分析表!NE41</f>
        <v>623.73</v>
      </c>
      <c r="F44" s="110">
        <v>0.118</v>
      </c>
      <c r="G44" s="111">
        <f t="shared" si="1"/>
        <v>21965.9</v>
      </c>
      <c r="H44" s="112"/>
      <c r="I44" s="112">
        <f>[2]综合单价分析表!$NA$8+[2]综合单价分析表!$NA$9+[2]综合单价分析表!$NA$10</f>
        <v>11.44</v>
      </c>
      <c r="J44" s="112">
        <f>[2]综合单价分析表!$NA$16</f>
        <v>0.85</v>
      </c>
    </row>
    <row r="45" ht="23" customHeight="1" spans="1:10">
      <c r="A45" s="116"/>
      <c r="B45" s="117"/>
      <c r="C45" s="118" t="str">
        <f>'栾川山水文苑s1地块12-20#楼铝合金门窗明细表'!C69</f>
        <v>M1823</v>
      </c>
      <c r="D45" s="108">
        <f>'栾川山水文苑s1地块12-20#楼铝合金门窗明细表'!S69</f>
        <v>4.02</v>
      </c>
      <c r="E45" s="108">
        <f>综合单价分析表!NN41</f>
        <v>619.92</v>
      </c>
      <c r="F45" s="110">
        <v>0.118</v>
      </c>
      <c r="G45" s="111">
        <f t="shared" si="1"/>
        <v>2786.14</v>
      </c>
      <c r="H45" s="112"/>
      <c r="I45" s="112">
        <f>[2]综合单价分析表!$NJ$8+[2]综合单价分析表!$NJ$9+[2]综合单价分析表!$NJ$10</f>
        <v>11.06</v>
      </c>
      <c r="J45" s="112">
        <f>[2]综合单价分析表!$NJ$16</f>
        <v>0.85</v>
      </c>
    </row>
    <row r="46" ht="33" customHeight="1" spans="1:10">
      <c r="A46" s="116">
        <v>10</v>
      </c>
      <c r="B46" s="117" t="str">
        <f>'栾川山水文苑s1地块12-20#楼铝合金门窗明细表'!B68</f>
        <v>55普铝铝合金外平开窗
5+12A+5中空玻璃</v>
      </c>
      <c r="C46" s="118" t="str">
        <f>'栾川山水文苑s1地块12-20#楼铝合金门窗明细表'!C68</f>
        <v>C1712</v>
      </c>
      <c r="D46" s="108">
        <f>'栾川山水文苑s1地块12-20#楼铝合金门窗明细表'!S68</f>
        <v>11.69</v>
      </c>
      <c r="E46" s="108">
        <f>综合单价分析表!NW41</f>
        <v>536.65</v>
      </c>
      <c r="F46" s="110">
        <v>0.118</v>
      </c>
      <c r="G46" s="111">
        <f t="shared" si="1"/>
        <v>7013.7</v>
      </c>
      <c r="H46" s="112"/>
      <c r="I46" s="112">
        <f>[2]综合单价分析表!$NS$8+[2]综合单价分析表!$NS$9+[2]综合单价分析表!$NS$10</f>
        <v>8.63</v>
      </c>
      <c r="J46" s="112">
        <f>[2]综合单价分析表!$NS$19</f>
        <v>0.85</v>
      </c>
    </row>
    <row r="47" ht="23" customHeight="1" spans="1:10">
      <c r="A47" s="113">
        <v>11</v>
      </c>
      <c r="B47" s="114" t="str">
        <f>'栾川山水文苑s1地块12-20#楼铝合金门窗明细表'!B14</f>
        <v>55普通铝合金固定窗
5+12A+5中空玻璃</v>
      </c>
      <c r="C47" s="118" t="str">
        <f>'栾川山水文苑s1地块12-20#楼铝合金门窗明细表'!C14</f>
        <v>C1012</v>
      </c>
      <c r="D47" s="108">
        <f>'栾川山水文苑s1地块12-20#楼铝合金门窗明细表'!S14</f>
        <v>11.1</v>
      </c>
      <c r="E47" s="108">
        <f>综合单价分析表!OF41</f>
        <v>341.93</v>
      </c>
      <c r="F47" s="110">
        <v>0.118</v>
      </c>
      <c r="G47" s="111">
        <f t="shared" si="1"/>
        <v>4243.28</v>
      </c>
      <c r="H47" s="112"/>
      <c r="I47" s="112">
        <f>[2]综合单价分析表!$OB$8+[2]综合单价分析表!$OB$9+[2]综合单价分析表!$OB$10</f>
        <v>4.28</v>
      </c>
      <c r="J47" s="112">
        <f>[2]综合单价分析表!$OB$19</f>
        <v>0.85</v>
      </c>
    </row>
    <row r="48" ht="23" customHeight="1" spans="1:10">
      <c r="A48" s="113"/>
      <c r="B48" s="114"/>
      <c r="C48" s="118" t="str">
        <f>'栾川山水文苑s1地块12-20#楼铝合金门窗明细表'!C17</f>
        <v>C1214、c1214a</v>
      </c>
      <c r="D48" s="108">
        <f>'栾川山水文苑s1地块12-20#楼铝合金门窗明细表'!S17+'栾川山水文苑s1地块12-20#楼铝合金门窗明细表'!S16</f>
        <v>231.92</v>
      </c>
      <c r="E48" s="108">
        <f>综合单价分析表!OO41</f>
        <v>316.22</v>
      </c>
      <c r="F48" s="110">
        <v>0.118</v>
      </c>
      <c r="G48" s="111">
        <f t="shared" si="1"/>
        <v>81991.6</v>
      </c>
      <c r="H48" s="112"/>
      <c r="I48" s="112">
        <f>[2]综合单价分析表!$OK$8+[2]综合单价分析表!$OK$9+[2]综合单价分析表!$OK$10</f>
        <v>3.55</v>
      </c>
      <c r="J48" s="112">
        <f>[2]综合单价分析表!$OK$19</f>
        <v>0.85</v>
      </c>
    </row>
    <row r="49" ht="23" customHeight="1" spans="1:12">
      <c r="A49" s="116"/>
      <c r="B49" s="117"/>
      <c r="C49" s="118" t="str">
        <f>'栾川山水文苑s1地块12-20#楼铝合金门窗明细表'!C66</f>
        <v>C1210</v>
      </c>
      <c r="D49" s="108">
        <f>'栾川山水文苑s1地块12-20#楼铝合金门窗明细表'!S66</f>
        <v>3.39</v>
      </c>
      <c r="E49" s="108">
        <f>综合单价分析表!OX41</f>
        <v>341.59</v>
      </c>
      <c r="F49" s="110">
        <v>0.118</v>
      </c>
      <c r="G49" s="111">
        <f t="shared" si="1"/>
        <v>1294.63</v>
      </c>
      <c r="H49" s="112"/>
      <c r="I49" s="112">
        <f>[2]综合单价分析表!$OT$8+[2]综合单价分析表!$OT$9+[2]综合单价分析表!$OT$10</f>
        <v>4.27</v>
      </c>
      <c r="J49" s="112">
        <f>[2]综合单价分析表!$OT$19</f>
        <v>0.85</v>
      </c>
      <c r="L49" s="93">
        <f>I49*1.13</f>
        <v>4.8251</v>
      </c>
    </row>
    <row r="50" ht="46" customHeight="1" spans="1:10">
      <c r="A50" s="116">
        <v>12</v>
      </c>
      <c r="B50" s="117" t="str">
        <f>'栾川山水文苑s1地块12-20#楼铝合金门窗明细表'!B22</f>
        <v>55普通铝合金内平开窗
5+12A+5中空玻璃</v>
      </c>
      <c r="C50" s="118" t="str">
        <f>'栾川山水文苑s1地块12-20#楼铝合金门窗明细表'!C22</f>
        <v>C2418</v>
      </c>
      <c r="D50" s="108">
        <f>'栾川山水文苑s1地块12-20#楼铝合金门窗明细表'!S22</f>
        <v>16.7</v>
      </c>
      <c r="E50" s="108">
        <f>综合单价分析表!PG41</f>
        <v>483.73</v>
      </c>
      <c r="F50" s="110">
        <v>0.118</v>
      </c>
      <c r="G50" s="111">
        <f t="shared" si="1"/>
        <v>9031.53</v>
      </c>
      <c r="H50" s="112"/>
      <c r="I50" s="112">
        <f>[2]综合单价分析表!$PC$8+[2]综合单价分析表!$PC$9+[2]综合单价分析表!$PC$10</f>
        <v>8</v>
      </c>
      <c r="J50" s="112">
        <f>[2]综合单价分析表!$PC$19</f>
        <v>0.85</v>
      </c>
    </row>
    <row r="51" ht="23" customHeight="1" spans="1:12">
      <c r="A51" s="113">
        <v>13</v>
      </c>
      <c r="B51" s="114" t="str">
        <f>'栾川山水文苑s1地块12-20#楼铝合金门窗明细表'!B13</f>
        <v>55普通铝合金外平开窗
5+12A+5中空玻璃</v>
      </c>
      <c r="C51" s="118" t="str">
        <f>'栾川山水文苑s1地块12-20#楼铝合金门窗明细表'!C13</f>
        <v>C1217</v>
      </c>
      <c r="D51" s="108">
        <f>'栾川山水文苑s1地块12-20#楼铝合金门窗明细表'!S13</f>
        <v>7.78</v>
      </c>
      <c r="E51" s="108">
        <f>综合单价分析表!PP41</f>
        <v>562.91</v>
      </c>
      <c r="F51" s="110">
        <v>0.118</v>
      </c>
      <c r="G51" s="111">
        <f t="shared" si="1"/>
        <v>4896.21</v>
      </c>
      <c r="H51" s="112"/>
      <c r="I51" s="112">
        <f>[2]综合单价分析表!$PL$8+[2]综合单价分析表!$PL$9+[2]综合单价分析表!$PL$10</f>
        <v>9.53</v>
      </c>
      <c r="J51" s="112">
        <f>[2]综合单价分析表!$PL$19</f>
        <v>0.85</v>
      </c>
      <c r="L51" s="93">
        <f>I51*1.13</f>
        <v>10.7689</v>
      </c>
    </row>
    <row r="52" ht="23" customHeight="1" spans="1:10">
      <c r="A52" s="116"/>
      <c r="B52" s="117"/>
      <c r="C52" s="118" t="str">
        <f>'栾川山水文苑s1地块12-20#楼铝合金门窗明细表'!C67</f>
        <v>C1521</v>
      </c>
      <c r="D52" s="108">
        <f>'栾川山水文苑s1地块12-20#楼铝合金门窗明细表'!S67</f>
        <v>3.05</v>
      </c>
      <c r="E52" s="108">
        <f>综合单价分析表!PY41</f>
        <v>582.23</v>
      </c>
      <c r="F52" s="110">
        <v>0.118</v>
      </c>
      <c r="G52" s="111">
        <f t="shared" si="1"/>
        <v>1985.35</v>
      </c>
      <c r="H52" s="112"/>
      <c r="I52" s="112">
        <f>[2]综合单价分析表!$PU$8+[2]综合单价分析表!$PU$9+[2]综合单价分析表!$PU$10</f>
        <v>9.59</v>
      </c>
      <c r="J52" s="112">
        <f>[2]综合单价分析表!$PU$19</f>
        <v>0.85</v>
      </c>
    </row>
    <row r="53" ht="38" customHeight="1" spans="1:10">
      <c r="A53" s="113">
        <v>14</v>
      </c>
      <c r="B53" s="114" t="str">
        <f>'栾川山水文苑s1地块12-20#楼铝合金门窗明细表'!B29</f>
        <v>80断桥铝合金推拉窗
5+12A+5LOW-E中空玻璃</v>
      </c>
      <c r="C53" s="118" t="str">
        <f>'栾川山水文苑s1地块12-20#楼铝合金门窗明细表'!C29</f>
        <v>C1214</v>
      </c>
      <c r="D53" s="108">
        <f>'栾川山水文苑s1地块12-20#楼铝合金门窗明细表'!S29</f>
        <v>114.5</v>
      </c>
      <c r="E53" s="108">
        <f>综合单价分析表!QH41</f>
        <v>512.62</v>
      </c>
      <c r="F53" s="110">
        <v>0.118</v>
      </c>
      <c r="G53" s="111">
        <f t="shared" si="1"/>
        <v>65621</v>
      </c>
      <c r="H53" s="112"/>
      <c r="I53" s="112">
        <f>[2]综合单价分析表!$QD$8+[2]综合单价分析表!$QD$9+[2]综合单价分析表!$QD$10</f>
        <v>9.28</v>
      </c>
      <c r="J53" s="112">
        <f>[2]综合单价分析表!$QD$15</f>
        <v>0.85</v>
      </c>
    </row>
    <row r="54" ht="23" customHeight="1" spans="1:10">
      <c r="A54" s="116"/>
      <c r="B54" s="117"/>
      <c r="C54" s="118" t="str">
        <f>'栾川山水文苑s1地块12-20#楼铝合金门窗明细表'!C74</f>
        <v>C1517</v>
      </c>
      <c r="D54" s="108">
        <f>'栾川山水文苑s1地块12-20#楼铝合金门窗明细表'!S74</f>
        <v>17.13</v>
      </c>
      <c r="E54" s="108">
        <f>综合单价分析表!QQ41</f>
        <v>464.02</v>
      </c>
      <c r="F54" s="110">
        <v>0.118</v>
      </c>
      <c r="G54" s="111">
        <f t="shared" si="1"/>
        <v>8886.6</v>
      </c>
      <c r="H54" s="112"/>
      <c r="I54" s="112">
        <f>[2]综合单价分析表!$QM$8+[2]综合单价分析表!$QM$9+[2]综合单价分析表!$QM$10</f>
        <v>8.19</v>
      </c>
      <c r="J54" s="112">
        <f>[2]综合单价分析表!$QM$15</f>
        <v>0.85</v>
      </c>
    </row>
    <row r="55" ht="23" customHeight="1" spans="1:11">
      <c r="A55" s="113">
        <v>15</v>
      </c>
      <c r="B55" s="114" t="str">
        <f>'栾川山水文苑s1地块12-20#楼铝合金门窗明细表'!B30</f>
        <v>80断桥铝合金推拉窗
5+12A+5中空玻璃</v>
      </c>
      <c r="C55" s="118" t="str">
        <f>'栾川山水文苑s1地块12-20#楼铝合金门窗明细表'!C30</f>
        <v>C1210</v>
      </c>
      <c r="D55" s="108">
        <f>'栾川山水文苑s1地块12-20#楼铝合金门窗明细表'!S30</f>
        <v>26.98</v>
      </c>
      <c r="E55" s="108">
        <f>综合单价分析表!QZ41</f>
        <v>557.17</v>
      </c>
      <c r="F55" s="110">
        <v>0.118</v>
      </c>
      <c r="G55" s="111">
        <f t="shared" si="1"/>
        <v>16806.28</v>
      </c>
      <c r="H55" s="112"/>
      <c r="I55" s="112">
        <f>[2]综合单价分析表!$QV$8+[2]综合单价分析表!$QV$9+[2]综合单价分析表!$QV$10</f>
        <v>10.76</v>
      </c>
      <c r="J55" s="112">
        <f>[2]综合单价分析表!$QV$19</f>
        <v>0.85</v>
      </c>
      <c r="K55" s="93">
        <f>I55*1.13</f>
        <v>12.1588</v>
      </c>
    </row>
    <row r="56" ht="23" customHeight="1" spans="1:10">
      <c r="A56" s="116"/>
      <c r="B56" s="117"/>
      <c r="C56" s="118" t="str">
        <f>'栾川山水文苑s1地块12-20#楼铝合金门窗明细表'!C70</f>
        <v>C1314</v>
      </c>
      <c r="D56" s="108">
        <f>'栾川山水文苑s1地块12-20#楼铝合金门窗明细表'!S70</f>
        <v>3.45</v>
      </c>
      <c r="E56" s="108">
        <f>综合单价分析表!RI41</f>
        <v>487.37</v>
      </c>
      <c r="F56" s="110">
        <v>0.118</v>
      </c>
      <c r="G56" s="111">
        <f t="shared" si="1"/>
        <v>1879.83</v>
      </c>
      <c r="H56" s="112"/>
      <c r="I56" s="112">
        <f>[2]综合单价分析表!$RE$8+[2]综合单价分析表!$RE$9+[2]综合单价分析表!$RE$10</f>
        <v>8.84</v>
      </c>
      <c r="J56" s="112">
        <f>[2]综合单价分析表!$RE$19</f>
        <v>0.85</v>
      </c>
    </row>
    <row r="57" ht="39" customHeight="1" spans="1:10">
      <c r="A57" s="113">
        <v>16</v>
      </c>
      <c r="B57" s="114" t="str">
        <f>'栾川山水文苑s1地块12-20#楼铝合金门窗明细表'!B33</f>
        <v>80普铝推拉窗
5+12A+5中空玻璃</v>
      </c>
      <c r="C57" s="118" t="str">
        <f>'栾川山水文苑s1地块12-20#楼铝合金门窗明细表'!C33</f>
        <v>DC2418</v>
      </c>
      <c r="D57" s="108">
        <f>'栾川山水文苑s1地块12-20#楼铝合金门窗明细表'!S33</f>
        <v>16.74</v>
      </c>
      <c r="E57" s="108">
        <f>综合单价分析表!RR41</f>
        <v>416.61</v>
      </c>
      <c r="F57" s="110">
        <v>0.118</v>
      </c>
      <c r="G57" s="111">
        <f t="shared" si="1"/>
        <v>7796.99</v>
      </c>
      <c r="H57" s="112"/>
      <c r="I57" s="112">
        <f>[2]综合单价分析表!$RN$8+[2]综合单价分析表!$RN$9+[2]综合单价分析表!$RN$10</f>
        <v>7.07</v>
      </c>
      <c r="J57" s="112">
        <f>[2]综合单价分析表!$RN$19</f>
        <v>0.85</v>
      </c>
    </row>
    <row r="58" ht="23" customHeight="1" spans="1:10">
      <c r="A58" s="113"/>
      <c r="B58" s="114"/>
      <c r="C58" s="118" t="str">
        <f>'栾川山水文苑s1地块12-20#楼铝合金门窗明细表'!C34</f>
        <v>DC1818</v>
      </c>
      <c r="D58" s="108">
        <f>'栾川山水文苑s1地块12-20#楼铝合金门窗明细表'!S34</f>
        <v>12.5</v>
      </c>
      <c r="E58" s="108">
        <f>综合单价分析表!SA41</f>
        <v>443.34</v>
      </c>
      <c r="F58" s="110">
        <v>0.118</v>
      </c>
      <c r="G58" s="111">
        <f t="shared" si="1"/>
        <v>6195.68</v>
      </c>
      <c r="H58" s="112"/>
      <c r="I58" s="112">
        <f>[2]综合单价分析表!$RW$8+[2]综合单价分析表!$RW$9+[2]综合单价分析表!$RW$10</f>
        <v>7.76</v>
      </c>
      <c r="J58" s="112">
        <f>[2]综合单价分析表!$RW$19</f>
        <v>0.85</v>
      </c>
    </row>
    <row r="59" ht="23" customHeight="1" spans="1:10">
      <c r="A59" s="113"/>
      <c r="B59" s="114"/>
      <c r="C59" s="118" t="str">
        <f>'栾川山水文苑s1地块12-20#楼铝合金门窗明细表'!C40</f>
        <v>C1818</v>
      </c>
      <c r="D59" s="108">
        <f>'栾川山水文苑s1地块12-20#楼铝合金门窗明细表'!S40</f>
        <v>12.5</v>
      </c>
      <c r="E59" s="108">
        <f>综合单价分析表!SJ41</f>
        <v>497.51</v>
      </c>
      <c r="F59" s="110">
        <v>0.118</v>
      </c>
      <c r="G59" s="111">
        <f t="shared" si="1"/>
        <v>6952.7</v>
      </c>
      <c r="H59" s="112"/>
      <c r="I59" s="112">
        <f>[2]综合单价分析表!$SF$8+[2]综合单价分析表!$SF$9+[2]综合单价分析表!$SF$10</f>
        <v>8.91</v>
      </c>
      <c r="J59" s="112">
        <f>[2]综合单价分析表!$SF$19</f>
        <v>0.85</v>
      </c>
    </row>
    <row r="60" ht="20" customHeight="1" spans="1:10">
      <c r="A60" s="113"/>
      <c r="B60" s="114"/>
      <c r="C60" s="107" t="str">
        <f>'栾川山水文苑s1地块12-20#楼铝合金门窗明细表'!C41</f>
        <v>C3518</v>
      </c>
      <c r="D60" s="108">
        <f>'栾川山水文苑s1地块12-20#楼铝合金门窗明细表'!S41</f>
        <v>24.57</v>
      </c>
      <c r="E60" s="109">
        <f>综合单价分析表!SS41</f>
        <v>445.04</v>
      </c>
      <c r="F60" s="110">
        <v>0.118</v>
      </c>
      <c r="G60" s="111">
        <f t="shared" si="1"/>
        <v>12224.92</v>
      </c>
      <c r="H60" s="112"/>
      <c r="I60" s="112">
        <f>[2]综合单价分析表!$SO$8+[2]综合单价分析表!$SO$9+[2]综合单价分析表!$SO$10</f>
        <v>8.03</v>
      </c>
      <c r="J60" s="112">
        <f>[2]综合单价分析表!$SO$19</f>
        <v>0.85</v>
      </c>
    </row>
    <row r="61" spans="1:10">
      <c r="A61" s="113"/>
      <c r="B61" s="114"/>
      <c r="C61" s="107" t="str">
        <f>'栾川山水文苑s1地块12-20#楼铝合金门窗明细表'!C56</f>
        <v>C3018</v>
      </c>
      <c r="D61" s="108">
        <f>'栾川山水文苑s1地块12-20#楼铝合金门窗明细表'!S56</f>
        <v>10.51</v>
      </c>
      <c r="E61" s="109">
        <f>综合单价分析表!TB41</f>
        <v>387.12</v>
      </c>
      <c r="F61" s="110">
        <v>0.118</v>
      </c>
      <c r="G61" s="111">
        <f t="shared" si="1"/>
        <v>4548.73</v>
      </c>
      <c r="H61" s="112"/>
      <c r="I61" s="112">
        <f>[2]综合单价分析表!$SX$8+[2]综合单价分析表!$SX$9+[2]综合单价分析表!$SX$10</f>
        <v>6.31</v>
      </c>
      <c r="J61" s="112">
        <f>[2]综合单价分析表!$SX$19</f>
        <v>0.85</v>
      </c>
    </row>
    <row r="62" spans="1:11">
      <c r="A62" s="113"/>
      <c r="B62" s="114"/>
      <c r="C62" s="107" t="str">
        <f>'栾川山水文苑s1地块12-20#楼铝合金门窗明细表'!C57</f>
        <v>C1618</v>
      </c>
      <c r="D62" s="108">
        <f>'栾川山水文苑s1地块12-20#楼铝合金门窗明细表'!S57</f>
        <v>5.56</v>
      </c>
      <c r="E62" s="109">
        <f>综合单价分析表!TK41</f>
        <v>456.71</v>
      </c>
      <c r="F62" s="110">
        <v>0.118</v>
      </c>
      <c r="G62" s="111">
        <f t="shared" si="1"/>
        <v>2838.95</v>
      </c>
      <c r="H62" s="112"/>
      <c r="I62" s="112">
        <f>[2]综合单价分析表!$TG$8+[2]综合单价分析表!$TG$9+[2]综合单价分析表!$TG$10</f>
        <v>8.1</v>
      </c>
      <c r="J62" s="112">
        <f>[2]综合单价分析表!$TG$19</f>
        <v>0.85</v>
      </c>
      <c r="K62" s="93">
        <f>I62*1.13</f>
        <v>9.153</v>
      </c>
    </row>
    <row r="63" spans="1:10">
      <c r="A63" s="113"/>
      <c r="B63" s="114"/>
      <c r="C63" s="107" t="str">
        <f>'栾川山水文苑s1地块12-20#楼铝合金门窗明细表'!C60</f>
        <v>DC1218</v>
      </c>
      <c r="D63" s="108">
        <f>'栾川山水文苑s1地块12-20#楼铝合金门窗明细表'!S60</f>
        <v>2.07</v>
      </c>
      <c r="E63" s="109">
        <f>综合单价分析表!TT41</f>
        <v>496.86</v>
      </c>
      <c r="F63" s="110">
        <v>0.118</v>
      </c>
      <c r="G63" s="111">
        <f t="shared" si="1"/>
        <v>1149.86</v>
      </c>
      <c r="H63" s="112"/>
      <c r="I63" s="112">
        <f>[2]综合单价分析表!$TP$8+[2]综合单价分析表!$TP$9+[2]综合单价分析表!$TP$10</f>
        <v>9.14</v>
      </c>
      <c r="J63" s="112">
        <f>[2]综合单价分析表!$TP$19</f>
        <v>0.85</v>
      </c>
    </row>
    <row r="64" spans="1:10">
      <c r="A64" s="113"/>
      <c r="B64" s="114"/>
      <c r="C64" s="107" t="str">
        <f>'栾川山水文苑s1地块12-20#楼铝合金门窗明细表'!C61</f>
        <v>C1018</v>
      </c>
      <c r="D64" s="108">
        <f>'栾川山水文苑s1地块12-20#楼铝合金门窗明细表'!S61</f>
        <v>3.43</v>
      </c>
      <c r="E64" s="109">
        <f>综合单价分析表!UC41</f>
        <v>529.54</v>
      </c>
      <c r="F64" s="110">
        <v>0.118</v>
      </c>
      <c r="G64" s="111">
        <f t="shared" si="1"/>
        <v>2030.65</v>
      </c>
      <c r="H64" s="112"/>
      <c r="I64" s="112">
        <f>[2]综合单价分析表!$TY$8+[2]综合单价分析表!$TY$9+[2]综合单价分析表!$TY$10</f>
        <v>9.98</v>
      </c>
      <c r="J64" s="112">
        <f>[2]综合单价分析表!$TY$19</f>
        <v>0.85</v>
      </c>
    </row>
    <row r="65" spans="1:10">
      <c r="A65" s="116"/>
      <c r="B65" s="117"/>
      <c r="C65" s="107" t="str">
        <f>'栾川山水文苑s1地块12-20#楼铝合金门窗明细表'!C62</f>
        <v>C0918</v>
      </c>
      <c r="D65" s="108">
        <f>'栾川山水文苑s1地块12-20#楼铝合金门窗明细表'!S62</f>
        <v>3.08</v>
      </c>
      <c r="E65" s="109">
        <f>综合单价分析表!UL41</f>
        <v>664.3</v>
      </c>
      <c r="F65" s="110">
        <v>0.118</v>
      </c>
      <c r="G65" s="111">
        <f t="shared" si="1"/>
        <v>2287.48</v>
      </c>
      <c r="H65" s="112"/>
      <c r="I65" s="112">
        <f>[2]综合单价分析表!$UH$8+[2]综合单价分析表!$UH$9+[2]综合单价分析表!$UH$10</f>
        <v>12.89</v>
      </c>
      <c r="J65" s="112">
        <f>[2]综合单价分析表!$UH$19</f>
        <v>0.85</v>
      </c>
    </row>
    <row r="66" spans="1:10">
      <c r="A66" s="105">
        <v>17</v>
      </c>
      <c r="B66" s="106" t="str">
        <f>'栾川山水文苑s1地块12-20#楼铝合金门窗明细表'!B18</f>
        <v>80普通铝合金推拉窗
5+12A+5中空玻璃</v>
      </c>
      <c r="C66" s="107" t="str">
        <f>'栾川山水文苑s1地块12-20#楼铝合金门窗明细表'!C18</f>
        <v>C1212</v>
      </c>
      <c r="D66" s="108">
        <f>'栾川山水文苑s1地块12-20#楼铝合金门窗明细表'!S18</f>
        <v>5.43</v>
      </c>
      <c r="E66" s="109">
        <f>综合单价分析表!UU41</f>
        <v>454.94</v>
      </c>
      <c r="F66" s="110">
        <v>0.118</v>
      </c>
      <c r="G66" s="111">
        <f t="shared" si="1"/>
        <v>2761.82</v>
      </c>
      <c r="H66" s="112"/>
      <c r="I66" s="112">
        <f>[2]综合单价分析表!$UQ$8+[2]综合单价分析表!$UQ$9+[2]综合单价分析表!$UQ$10</f>
        <v>7.57</v>
      </c>
      <c r="J66" s="112">
        <f>[2]综合单价分析表!$UQ$19</f>
        <v>0.85</v>
      </c>
    </row>
    <row r="67" spans="1:10">
      <c r="A67" s="113"/>
      <c r="B67" s="114"/>
      <c r="C67" s="107" t="str">
        <f>'栾川山水文苑s1地块12-20#楼铝合金门窗明细表'!C49</f>
        <v>C1214</v>
      </c>
      <c r="D67" s="108">
        <f>'栾川山水文苑s1地块12-20#楼铝合金门窗明细表'!S49</f>
        <v>28.62</v>
      </c>
      <c r="E67" s="109">
        <f>综合单价分析表!VD41</f>
        <v>436.15</v>
      </c>
      <c r="F67" s="110">
        <v>0.118</v>
      </c>
      <c r="G67" s="111">
        <f t="shared" si="1"/>
        <v>13955.56</v>
      </c>
      <c r="H67" s="112"/>
      <c r="I67" s="112">
        <f>[2]综合单价分析表!$UZ$8+[2]综合单价分析表!$UZ$9+[2]综合单价分析表!$UZ$10</f>
        <v>7.07</v>
      </c>
      <c r="J67" s="112">
        <f>[2]综合单价分析表!$UZ$19</f>
        <v>0.85</v>
      </c>
    </row>
    <row r="68" spans="1:10">
      <c r="A68" s="116"/>
      <c r="B68" s="117"/>
      <c r="C68" s="107" t="str">
        <f>'栾川山水文苑s1地块12-20#楼铝合金门窗明细表'!C55</f>
        <v>C1010</v>
      </c>
      <c r="D68" s="108">
        <f>'栾川山水文苑s1地块12-20#楼铝合金门窗明细表'!S55</f>
        <v>0.94</v>
      </c>
      <c r="E68" s="109">
        <f>综合单价分析表!VM41</f>
        <v>513.4</v>
      </c>
      <c r="F68" s="110">
        <v>0.118</v>
      </c>
      <c r="G68" s="111">
        <f t="shared" si="1"/>
        <v>539.54</v>
      </c>
      <c r="H68" s="112"/>
      <c r="I68" s="112">
        <f>[2]综合单价分析表!$VI$9+[2]综合单价分析表!$VI$10</f>
        <v>9.13</v>
      </c>
      <c r="J68" s="112">
        <f>[2]综合单价分析表!$VI$19</f>
        <v>0.85</v>
      </c>
    </row>
    <row r="69" spans="1:10">
      <c r="A69" s="113">
        <v>18</v>
      </c>
      <c r="B69" s="114" t="str">
        <f>'栾川山水文苑s1地块12-20#楼铝合金门窗明细表'!B5</f>
        <v>80普通铝合金推拉门
5+12A+5钢化玻璃</v>
      </c>
      <c r="C69" s="107" t="str">
        <f>'栾川山水文苑s1地块12-20#楼铝合金门窗明细表'!C5</f>
        <v>TLM1823</v>
      </c>
      <c r="D69" s="108">
        <f>'栾川山水文苑s1地块12-20#楼铝合金门窗明细表'!S5</f>
        <v>730.8</v>
      </c>
      <c r="E69" s="109">
        <f>综合单价分析表!WE41</f>
        <v>339.65</v>
      </c>
      <c r="F69" s="110">
        <v>0.118</v>
      </c>
      <c r="G69" s="111">
        <f t="shared" si="1"/>
        <v>277505.73</v>
      </c>
      <c r="H69" s="112"/>
      <c r="I69" s="112">
        <f>[2]综合单价分析表!$WA$8+[2]综合单价分析表!$WA$9+[2]综合单价分析表!$WA$10</f>
        <v>3.55</v>
      </c>
      <c r="J69" s="112">
        <f>[2]综合单价分析表!$WA$16</f>
        <v>0.85</v>
      </c>
    </row>
    <row r="70" spans="1:10">
      <c r="A70" s="113"/>
      <c r="B70" s="114"/>
      <c r="C70" s="107" t="str">
        <f>'栾川山水文苑s1地块12-20#楼铝合金门窗明细表'!C6</f>
        <v>TLM2423</v>
      </c>
      <c r="D70" s="108">
        <f>'栾川山水文苑s1地块12-20#楼铝合金门窗明细表'!S6</f>
        <v>1434.33</v>
      </c>
      <c r="E70" s="109">
        <f>综合单价分析表!VV41</f>
        <v>339.65</v>
      </c>
      <c r="F70" s="110">
        <v>0.118</v>
      </c>
      <c r="G70" s="111">
        <f t="shared" si="1"/>
        <v>544656.27</v>
      </c>
      <c r="H70" s="112"/>
      <c r="I70" s="112">
        <f>[2]综合单价分析表!$VR$8+[2]综合单价分析表!$VR$9+[2]综合单价分析表!$VR$10</f>
        <v>3.55</v>
      </c>
      <c r="J70" s="112">
        <f>[2]综合单价分析表!$VR$16</f>
        <v>0.85</v>
      </c>
    </row>
    <row r="71" spans="1:10">
      <c r="A71" s="113"/>
      <c r="B71" s="114"/>
      <c r="C71" s="107" t="str">
        <f>'栾川山水文苑s1地块12-20#楼铝合金门窗明细表'!C36</f>
        <v>TLM3523</v>
      </c>
      <c r="D71" s="108">
        <f>'栾川山水文苑s1地块12-20#楼铝合金门窗明细表'!S36</f>
        <v>283.59</v>
      </c>
      <c r="E71" s="109">
        <f>综合单价分析表!WN41</f>
        <v>361.62</v>
      </c>
      <c r="F71" s="110">
        <v>0.118</v>
      </c>
      <c r="G71" s="111">
        <f t="shared" si="1"/>
        <v>114652.93</v>
      </c>
      <c r="H71" s="112"/>
      <c r="I71" s="112">
        <f>[2]综合单价分析表!$WJ$8+[2]综合单价分析表!$WJ$9+[2]综合单价分析表!$WJ$10</f>
        <v>4.3</v>
      </c>
      <c r="J71" s="112">
        <f>[2]综合单价分析表!$WJ$16</f>
        <v>0.85</v>
      </c>
    </row>
    <row r="72" spans="1:10">
      <c r="A72" s="113"/>
      <c r="B72" s="114"/>
      <c r="C72" s="107" t="str">
        <f>'栾川山水文苑s1地块12-20#楼铝合金门窗明细表'!C44</f>
        <v>TLM14523</v>
      </c>
      <c r="D72" s="108">
        <f>'栾川山水文苑s1地块12-20#楼铝合金门窗明细表'!S44</f>
        <v>84.18</v>
      </c>
      <c r="E72" s="109">
        <f>综合单价分析表!WW41</f>
        <v>390.21</v>
      </c>
      <c r="F72" s="110">
        <v>0.118</v>
      </c>
      <c r="G72" s="111">
        <f t="shared" si="1"/>
        <v>36723.93</v>
      </c>
      <c r="H72" s="112"/>
      <c r="I72" s="112">
        <f>[2]综合单价分析表!$WS$8+[2]综合单价分析表!$WS$9+[2]综合单价分析表!$WS$10</f>
        <v>4.92</v>
      </c>
      <c r="J72" s="112">
        <f>[2]综合单价分析表!$WS$16</f>
        <v>0.85</v>
      </c>
    </row>
    <row r="73" spans="1:10">
      <c r="A73" s="113"/>
      <c r="B73" s="114"/>
      <c r="C73" s="107" t="str">
        <f>'栾川山水文苑s1地块12-20#楼铝合金门窗明细表'!C45</f>
        <v>TLM2723</v>
      </c>
      <c r="D73" s="108">
        <f>'栾川山水文苑s1地块12-20#楼铝合金门窗明细表'!S45</f>
        <v>158.28</v>
      </c>
      <c r="E73" s="109">
        <f>综合单价分析表!XF41</f>
        <v>356.97</v>
      </c>
      <c r="F73" s="110">
        <v>0.118</v>
      </c>
      <c r="G73" s="111">
        <f t="shared" si="1"/>
        <v>63168.35</v>
      </c>
      <c r="H73" s="112"/>
      <c r="I73" s="112">
        <f>[2]综合单价分析表!$XB$8+[2]综合单价分析表!$XB$9+[2]综合单价分析表!$XB$10</f>
        <v>3.93</v>
      </c>
      <c r="J73" s="112">
        <f>[2]综合单价分析表!$XB$16</f>
        <v>0.85</v>
      </c>
    </row>
    <row r="74" spans="1:10">
      <c r="A74" s="113"/>
      <c r="B74" s="114"/>
      <c r="C74" s="107" t="str">
        <f>'栾川山水文苑s1地块12-20#楼铝合金门窗明细表'!C71</f>
        <v>TLM3023</v>
      </c>
      <c r="D74" s="108">
        <f>'栾川山水文苑s1地块12-20#楼铝合金门窗明细表'!S71</f>
        <v>162.52</v>
      </c>
      <c r="E74" s="109">
        <f>综合单价分析表!XO41</f>
        <v>347.44</v>
      </c>
      <c r="F74" s="110">
        <v>0.118</v>
      </c>
      <c r="G74" s="111">
        <f t="shared" si="1"/>
        <v>63128.93</v>
      </c>
      <c r="H74" s="112"/>
      <c r="I74" s="112">
        <f>[2]综合单价分析表!$XK$8+[2]综合单价分析表!$XK$9+[2]综合单价分析表!$XK$10</f>
        <v>3.69</v>
      </c>
      <c r="J74" s="112">
        <f>[2]综合单价分析表!$XK$16</f>
        <v>0.85</v>
      </c>
    </row>
    <row r="75" spans="1:10">
      <c r="A75" s="116"/>
      <c r="B75" s="117"/>
      <c r="C75" s="107" t="str">
        <f>'栾川山水文苑s1地块12-20#楼铝合金门窗明细表'!C72</f>
        <v>TLM2023</v>
      </c>
      <c r="D75" s="108">
        <f>'栾川山水文苑s1地块12-20#楼铝合金门窗明细表'!S72</f>
        <v>116.49</v>
      </c>
      <c r="E75" s="109">
        <f>综合单价分析表!XX41</f>
        <v>354.95</v>
      </c>
      <c r="F75" s="110">
        <v>0.118</v>
      </c>
      <c r="G75" s="111">
        <f t="shared" si="1"/>
        <v>46227.2</v>
      </c>
      <c r="H75" s="112"/>
      <c r="I75" s="112">
        <f>[2]综合单价分析表!$XT$8+[2]综合单价分析表!$XT$9+[2]综合单价分析表!$XT$10</f>
        <v>3.96</v>
      </c>
      <c r="J75" s="112">
        <f>[2]综合单价分析表!$XT$16</f>
        <v>0.85</v>
      </c>
    </row>
    <row r="76" spans="1:10">
      <c r="A76" s="120" t="s">
        <v>418</v>
      </c>
      <c r="B76" s="120"/>
      <c r="C76" s="121"/>
      <c r="D76" s="120">
        <f>SUM(D4:D75)</f>
        <v>8127.12</v>
      </c>
      <c r="E76" s="112"/>
      <c r="F76" s="119"/>
      <c r="G76" s="122">
        <f>SUM(G4:G75)</f>
        <v>4079989</v>
      </c>
      <c r="H76" s="112"/>
      <c r="I76" s="112"/>
      <c r="J76" s="123"/>
    </row>
  </sheetData>
  <autoFilter xmlns:etc="http://www.wps.cn/officeDocument/2017/etCustomData" ref="A3:XFB76" etc:filterBottomFollowUsedRange="0">
    <extLst/>
  </autoFilter>
  <mergeCells count="32">
    <mergeCell ref="A1:H1"/>
    <mergeCell ref="A2:A3"/>
    <mergeCell ref="A4:A6"/>
    <mergeCell ref="A7:A10"/>
    <mergeCell ref="A11:A27"/>
    <mergeCell ref="A28:A30"/>
    <mergeCell ref="A31:A35"/>
    <mergeCell ref="A38:A39"/>
    <mergeCell ref="A40:A45"/>
    <mergeCell ref="A47:A49"/>
    <mergeCell ref="A51:A52"/>
    <mergeCell ref="A53:A54"/>
    <mergeCell ref="A55:A56"/>
    <mergeCell ref="A57:A65"/>
    <mergeCell ref="A66:A68"/>
    <mergeCell ref="A69:A75"/>
    <mergeCell ref="B2:B3"/>
    <mergeCell ref="B4:B6"/>
    <mergeCell ref="B7:B10"/>
    <mergeCell ref="B11:B27"/>
    <mergeCell ref="B28:B30"/>
    <mergeCell ref="B31:B35"/>
    <mergeCell ref="B38:B39"/>
    <mergeCell ref="B40:B45"/>
    <mergeCell ref="B47:B49"/>
    <mergeCell ref="B51:B52"/>
    <mergeCell ref="B53:B54"/>
    <mergeCell ref="B55:B56"/>
    <mergeCell ref="B57:B65"/>
    <mergeCell ref="B66:B68"/>
    <mergeCell ref="B69:B75"/>
    <mergeCell ref="C2:C3"/>
  </mergeCells>
  <pageMargins left="0.747916666666667" right="0.747916666666667" top="0.984027777777778" bottom="0.984027777777778" header="0.511805555555556" footer="0.511805555555556"/>
  <pageSetup paperSize="9" scale="89" orientation="portrait"/>
  <headerFooter alignWithMargins="0"/>
  <colBreaks count="1" manualBreakCount="1">
    <brk id="8"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X72"/>
  <sheetViews>
    <sheetView topLeftCell="F11" workbookViewId="0">
      <selection activeCell="Q25" sqref="Q25"/>
    </sheetView>
  </sheetViews>
  <sheetFormatPr defaultColWidth="8.75" defaultRowHeight="14.25"/>
  <cols>
    <col min="1" max="1" width="7.375" customWidth="1"/>
    <col min="3" max="3" width="11.25" customWidth="1"/>
    <col min="6" max="6" width="12.625"/>
    <col min="7" max="7" width="9.625"/>
    <col min="10" max="10" width="7.875" customWidth="1"/>
    <col min="12" max="12" width="10.375" customWidth="1"/>
    <col min="19" max="19" width="7" customWidth="1"/>
    <col min="21" max="21" width="10" customWidth="1"/>
    <col min="28" max="28" width="7.75" customWidth="1"/>
    <col min="30" max="30" width="10.375" customWidth="1"/>
    <col min="37" max="37" width="7.5" customWidth="1"/>
    <col min="39" max="39" width="9.875" customWidth="1"/>
    <col min="46" max="46" width="7.875" customWidth="1"/>
    <col min="48" max="48" width="10.375" customWidth="1"/>
    <col min="50" max="50" width="12.625"/>
    <col min="55" max="55" width="7.375" customWidth="1"/>
    <col min="57" max="57" width="10" customWidth="1"/>
    <col min="64" max="64" width="7.5" customWidth="1"/>
    <col min="66" max="66" width="10" customWidth="1"/>
    <col min="68" max="69" width="12.625"/>
    <col min="73" max="73" width="7.25" customWidth="1"/>
    <col min="75" max="75" width="10.25" customWidth="1"/>
    <col min="82" max="82" width="7.375" customWidth="1"/>
    <col min="84" max="84" width="10.25" customWidth="1"/>
    <col min="91" max="91" width="6.875" customWidth="1"/>
    <col min="93" max="93" width="10" customWidth="1"/>
    <col min="100" max="100" width="7.25" customWidth="1"/>
    <col min="102" max="102" width="10.25" customWidth="1"/>
    <col min="109" max="109" width="7.5" customWidth="1"/>
    <col min="111" max="111" width="10" customWidth="1"/>
    <col min="118" max="118" width="7.25" customWidth="1"/>
    <col min="120" max="120" width="10.25" customWidth="1"/>
    <col min="127" max="127" width="8" customWidth="1"/>
    <col min="129" max="129" width="10.25" customWidth="1"/>
    <col min="136" max="136" width="7.875" customWidth="1"/>
    <col min="138" max="138" width="10.25" customWidth="1"/>
    <col min="145" max="145" width="8.125" customWidth="1"/>
    <col min="147" max="147" width="11" customWidth="1"/>
    <col min="154" max="154" width="7.625" customWidth="1"/>
    <col min="156" max="156" width="10.125" customWidth="1"/>
    <col min="163" max="163" width="7.375" customWidth="1"/>
    <col min="165" max="165" width="10.25" customWidth="1"/>
    <col min="172" max="172" width="7.25" customWidth="1"/>
    <col min="174" max="174" width="10.75" customWidth="1"/>
    <col min="181" max="181" width="7.375" customWidth="1"/>
    <col min="183" max="183" width="10.875" customWidth="1"/>
    <col min="190" max="190" width="7.125" customWidth="1"/>
    <col min="192" max="192" width="10.125" customWidth="1"/>
    <col min="199" max="199" width="7.875" customWidth="1"/>
    <col min="201" max="201" width="10.125" customWidth="1"/>
    <col min="208" max="208" width="7.5" customWidth="1"/>
    <col min="210" max="210" width="10.625" customWidth="1"/>
    <col min="217" max="217" width="8" customWidth="1"/>
    <col min="219" max="219" width="10.375" customWidth="1"/>
    <col min="226" max="226" width="7.625" customWidth="1"/>
    <col min="228" max="228" width="10" customWidth="1"/>
    <col min="235" max="235" width="7.625" customWidth="1"/>
    <col min="237" max="237" width="10.25" customWidth="1"/>
    <col min="244" max="244" width="7.625" customWidth="1"/>
    <col min="246" max="246" width="10.375" customWidth="1"/>
    <col min="253" max="253" width="7.625" customWidth="1"/>
    <col min="255" max="255" width="10.25" customWidth="1"/>
    <col min="262" max="262" width="7.75" customWidth="1"/>
    <col min="264" max="264" width="10.25" customWidth="1"/>
    <col min="271" max="271" width="7.875" customWidth="1"/>
    <col min="273" max="273" width="10.25" customWidth="1"/>
    <col min="280" max="280" width="7.75" customWidth="1"/>
    <col min="282" max="282" width="10.375" customWidth="1"/>
    <col min="289" max="289" width="7.5" customWidth="1"/>
    <col min="291" max="291" width="10.5" customWidth="1"/>
    <col min="298" max="298" width="7.625" customWidth="1"/>
    <col min="300" max="300" width="10.25" customWidth="1"/>
    <col min="307" max="307" width="7.75" customWidth="1"/>
    <col min="309" max="309" width="10.625" customWidth="1"/>
    <col min="316" max="316" width="7.125" customWidth="1"/>
    <col min="318" max="318" width="10.5" customWidth="1"/>
    <col min="325" max="325" width="7.375" customWidth="1"/>
    <col min="327" max="327" width="10.125" customWidth="1"/>
    <col min="334" max="334" width="7.125" customWidth="1"/>
    <col min="336" max="336" width="10.25" customWidth="1"/>
    <col min="343" max="343" width="7.25" customWidth="1"/>
    <col min="345" max="345" width="10.375" customWidth="1"/>
    <col min="352" max="352" width="7.125" customWidth="1"/>
    <col min="354" max="354" width="11.625" customWidth="1"/>
    <col min="361" max="361" width="7.625" customWidth="1"/>
    <col min="363" max="363" width="10.75" customWidth="1"/>
    <col min="370" max="370" width="7.75" customWidth="1"/>
    <col min="372" max="372" width="10.625" customWidth="1"/>
    <col min="379" max="379" width="7.625" customWidth="1"/>
    <col min="381" max="381" width="10.375" customWidth="1"/>
    <col min="388" max="388" width="7.25" customWidth="1"/>
    <col min="390" max="390" width="10.5" customWidth="1"/>
    <col min="397" max="397" width="7.75" customWidth="1"/>
    <col min="399" max="399" width="10.75" customWidth="1"/>
    <col min="406" max="406" width="7.5" customWidth="1"/>
    <col min="408" max="408" width="10.75" customWidth="1"/>
    <col min="415" max="415" width="7.375" customWidth="1"/>
    <col min="417" max="417" width="10.875" customWidth="1"/>
    <col min="424" max="424" width="7.75" customWidth="1"/>
    <col min="426" max="426" width="10.625" customWidth="1"/>
    <col min="433" max="433" width="7.5" customWidth="1"/>
    <col min="435" max="435" width="10.625" customWidth="1"/>
    <col min="442" max="442" width="7.5" customWidth="1"/>
    <col min="444" max="444" width="10.625" customWidth="1"/>
    <col min="451" max="451" width="7.375" customWidth="1"/>
    <col min="453" max="453" width="10.875" customWidth="1"/>
    <col min="460" max="460" width="7.875" customWidth="1"/>
    <col min="462" max="462" width="10.875" customWidth="1"/>
    <col min="469" max="469" width="7.75" customWidth="1"/>
    <col min="471" max="471" width="11.25" customWidth="1"/>
    <col min="478" max="478" width="7.75" customWidth="1"/>
    <col min="480" max="480" width="10.5" customWidth="1"/>
    <col min="487" max="487" width="8" customWidth="1"/>
    <col min="489" max="489" width="10.125" customWidth="1"/>
    <col min="496" max="496" width="7.625" customWidth="1"/>
    <col min="498" max="498" width="10.5" customWidth="1"/>
    <col min="505" max="505" width="7.5" customWidth="1"/>
    <col min="507" max="507" width="10.625" customWidth="1"/>
    <col min="514" max="514" width="7.875" customWidth="1"/>
    <col min="516" max="516" width="10.375" customWidth="1"/>
    <col min="523" max="523" width="7.375" customWidth="1"/>
    <col min="525" max="525" width="10.625" customWidth="1"/>
    <col min="532" max="532" width="7.375" customWidth="1"/>
    <col min="534" max="534" width="10.625" customWidth="1"/>
    <col min="541" max="541" width="7.5" customWidth="1"/>
    <col min="543" max="543" width="11.125" customWidth="1"/>
    <col min="550" max="550" width="7.625" customWidth="1"/>
    <col min="552" max="552" width="10.625" customWidth="1"/>
    <col min="559" max="559" width="7.875" customWidth="1"/>
    <col min="561" max="561" width="10.375" customWidth="1"/>
    <col min="568" max="568" width="7.125" customWidth="1"/>
    <col min="570" max="570" width="10.625" customWidth="1"/>
    <col min="577" max="577" width="7.625" customWidth="1"/>
    <col min="579" max="579" width="10.875" customWidth="1"/>
    <col min="586" max="586" width="7.75" customWidth="1"/>
    <col min="588" max="588" width="11.125" customWidth="1"/>
    <col min="595" max="595" width="7.5" customWidth="1"/>
    <col min="597" max="597" width="10.75" customWidth="1"/>
    <col min="604" max="604" width="7.75" customWidth="1"/>
    <col min="606" max="606" width="10.5" customWidth="1"/>
    <col min="613" max="613" width="7.875" customWidth="1"/>
    <col min="615" max="615" width="10.125" customWidth="1"/>
    <col min="622" max="622" width="7.125" customWidth="1"/>
    <col min="624" max="624" width="10.75" customWidth="1"/>
    <col min="631" max="631" width="7.5" customWidth="1"/>
    <col min="633" max="633" width="10.75" customWidth="1"/>
    <col min="640" max="640" width="7.75" customWidth="1"/>
    <col min="642" max="642" width="11.75" customWidth="1"/>
  </cols>
  <sheetData>
    <row r="1" s="48" customFormat="1" ht="18.75" spans="1:648">
      <c r="A1" s="51" t="s">
        <v>528</v>
      </c>
      <c r="B1" s="52"/>
      <c r="C1" s="52"/>
      <c r="D1" s="52"/>
      <c r="E1" s="52"/>
      <c r="F1" s="52"/>
      <c r="G1" s="52"/>
      <c r="H1" s="52"/>
      <c r="I1" s="52"/>
      <c r="J1" s="51" t="s">
        <v>528</v>
      </c>
      <c r="K1" s="52"/>
      <c r="L1" s="52"/>
      <c r="M1" s="52"/>
      <c r="N1" s="52"/>
      <c r="O1" s="52"/>
      <c r="P1" s="52"/>
      <c r="Q1" s="52"/>
      <c r="R1" s="52"/>
      <c r="S1" s="51" t="s">
        <v>528</v>
      </c>
      <c r="T1" s="52"/>
      <c r="U1" s="52"/>
      <c r="V1" s="52"/>
      <c r="W1" s="52"/>
      <c r="X1" s="52"/>
      <c r="Y1" s="52"/>
      <c r="Z1" s="52"/>
      <c r="AA1" s="52"/>
      <c r="AB1" s="51" t="s">
        <v>528</v>
      </c>
      <c r="AC1" s="52"/>
      <c r="AD1" s="52"/>
      <c r="AE1" s="52"/>
      <c r="AF1" s="52"/>
      <c r="AG1" s="52"/>
      <c r="AH1" s="52"/>
      <c r="AI1" s="52"/>
      <c r="AJ1" s="52"/>
      <c r="AK1" s="51" t="s">
        <v>528</v>
      </c>
      <c r="AL1" s="52"/>
      <c r="AM1" s="52"/>
      <c r="AN1" s="52"/>
      <c r="AO1" s="52"/>
      <c r="AP1" s="52"/>
      <c r="AQ1" s="52"/>
      <c r="AR1" s="52"/>
      <c r="AS1" s="52"/>
      <c r="AT1" s="51" t="s">
        <v>528</v>
      </c>
      <c r="AU1" s="52"/>
      <c r="AV1" s="52"/>
      <c r="AW1" s="52"/>
      <c r="AX1" s="52"/>
      <c r="AY1" s="52"/>
      <c r="AZ1" s="52"/>
      <c r="BA1" s="52"/>
      <c r="BB1" s="52"/>
      <c r="BC1" s="51" t="s">
        <v>528</v>
      </c>
      <c r="BD1" s="52"/>
      <c r="BE1" s="52"/>
      <c r="BF1" s="52"/>
      <c r="BG1" s="52"/>
      <c r="BH1" s="52"/>
      <c r="BI1" s="52"/>
      <c r="BJ1" s="52"/>
      <c r="BK1" s="52"/>
      <c r="BL1" s="51" t="s">
        <v>528</v>
      </c>
      <c r="BM1" s="52"/>
      <c r="BN1" s="52"/>
      <c r="BO1" s="52"/>
      <c r="BP1" s="52"/>
      <c r="BQ1" s="52"/>
      <c r="BR1" s="52"/>
      <c r="BS1" s="52"/>
      <c r="BT1" s="52"/>
      <c r="BU1" s="51" t="s">
        <v>528</v>
      </c>
      <c r="BV1" s="52"/>
      <c r="BW1" s="52"/>
      <c r="BX1" s="52"/>
      <c r="BY1" s="52"/>
      <c r="BZ1" s="52"/>
      <c r="CA1" s="52"/>
      <c r="CB1" s="52"/>
      <c r="CC1" s="52"/>
      <c r="CD1" s="51" t="s">
        <v>528</v>
      </c>
      <c r="CE1" s="52"/>
      <c r="CF1" s="52"/>
      <c r="CG1" s="52"/>
      <c r="CH1" s="52"/>
      <c r="CI1" s="52"/>
      <c r="CJ1" s="52"/>
      <c r="CK1" s="52"/>
      <c r="CL1" s="52"/>
      <c r="CM1" s="51" t="s">
        <v>528</v>
      </c>
      <c r="CN1" s="52"/>
      <c r="CO1" s="52"/>
      <c r="CP1" s="52"/>
      <c r="CQ1" s="52"/>
      <c r="CR1" s="52"/>
      <c r="CS1" s="52"/>
      <c r="CT1" s="52"/>
      <c r="CU1" s="52"/>
      <c r="CV1" s="51" t="s">
        <v>528</v>
      </c>
      <c r="CW1" s="52"/>
      <c r="CX1" s="52"/>
      <c r="CY1" s="52"/>
      <c r="CZ1" s="52"/>
      <c r="DA1" s="52"/>
      <c r="DB1" s="52"/>
      <c r="DC1" s="52"/>
      <c r="DD1" s="52"/>
      <c r="DE1" s="51" t="s">
        <v>528</v>
      </c>
      <c r="DF1" s="52"/>
      <c r="DG1" s="52"/>
      <c r="DH1" s="52"/>
      <c r="DI1" s="52"/>
      <c r="DJ1" s="52"/>
      <c r="DK1" s="52"/>
      <c r="DL1" s="52"/>
      <c r="DM1" s="52"/>
      <c r="DN1" s="51" t="s">
        <v>528</v>
      </c>
      <c r="DO1" s="52"/>
      <c r="DP1" s="52"/>
      <c r="DQ1" s="52"/>
      <c r="DR1" s="52"/>
      <c r="DS1" s="52"/>
      <c r="DT1" s="52"/>
      <c r="DU1" s="52"/>
      <c r="DV1" s="52"/>
      <c r="DW1" s="51" t="s">
        <v>528</v>
      </c>
      <c r="DX1" s="52"/>
      <c r="DY1" s="52"/>
      <c r="DZ1" s="52"/>
      <c r="EA1" s="52"/>
      <c r="EB1" s="52"/>
      <c r="EC1" s="52"/>
      <c r="ED1" s="52"/>
      <c r="EE1" s="52"/>
      <c r="EF1" s="51" t="s">
        <v>528</v>
      </c>
      <c r="EG1" s="52"/>
      <c r="EH1" s="52"/>
      <c r="EI1" s="52"/>
      <c r="EJ1" s="52"/>
      <c r="EK1" s="52"/>
      <c r="EL1" s="52"/>
      <c r="EM1" s="52"/>
      <c r="EN1" s="52"/>
      <c r="EO1" s="51" t="s">
        <v>528</v>
      </c>
      <c r="EP1" s="52"/>
      <c r="EQ1" s="52"/>
      <c r="ER1" s="52"/>
      <c r="ES1" s="52"/>
      <c r="ET1" s="52"/>
      <c r="EU1" s="52"/>
      <c r="EV1" s="52"/>
      <c r="EW1" s="52"/>
      <c r="EX1" s="51" t="s">
        <v>528</v>
      </c>
      <c r="EY1" s="52"/>
      <c r="EZ1" s="52"/>
      <c r="FA1" s="52"/>
      <c r="FB1" s="52"/>
      <c r="FC1" s="52"/>
      <c r="FD1" s="52"/>
      <c r="FE1" s="52"/>
      <c r="FF1" s="52"/>
      <c r="FG1" s="51" t="s">
        <v>528</v>
      </c>
      <c r="FH1" s="52"/>
      <c r="FI1" s="52"/>
      <c r="FJ1" s="52"/>
      <c r="FK1" s="52"/>
      <c r="FL1" s="52"/>
      <c r="FM1" s="52"/>
      <c r="FN1" s="52"/>
      <c r="FO1" s="52"/>
      <c r="FP1" s="51" t="s">
        <v>528</v>
      </c>
      <c r="FQ1" s="52"/>
      <c r="FR1" s="52"/>
      <c r="FS1" s="52"/>
      <c r="FT1" s="52"/>
      <c r="FU1" s="52"/>
      <c r="FV1" s="52"/>
      <c r="FW1" s="52"/>
      <c r="FX1" s="52"/>
      <c r="FY1" s="51" t="s">
        <v>528</v>
      </c>
      <c r="FZ1" s="52"/>
      <c r="GA1" s="52"/>
      <c r="GB1" s="52"/>
      <c r="GC1" s="52"/>
      <c r="GD1" s="52"/>
      <c r="GE1" s="52"/>
      <c r="GF1" s="52"/>
      <c r="GG1" s="52"/>
      <c r="GH1" s="51" t="s">
        <v>528</v>
      </c>
      <c r="GI1" s="52"/>
      <c r="GJ1" s="52"/>
      <c r="GK1" s="52"/>
      <c r="GL1" s="52"/>
      <c r="GM1" s="52"/>
      <c r="GN1" s="52"/>
      <c r="GO1" s="52"/>
      <c r="GP1" s="52"/>
      <c r="GQ1" s="51" t="s">
        <v>528</v>
      </c>
      <c r="GR1" s="52"/>
      <c r="GS1" s="52"/>
      <c r="GT1" s="52"/>
      <c r="GU1" s="52"/>
      <c r="GV1" s="52"/>
      <c r="GW1" s="52"/>
      <c r="GX1" s="52"/>
      <c r="GY1" s="52"/>
      <c r="GZ1" s="51" t="s">
        <v>528</v>
      </c>
      <c r="HA1" s="52"/>
      <c r="HB1" s="52"/>
      <c r="HC1" s="52"/>
      <c r="HD1" s="52"/>
      <c r="HE1" s="52"/>
      <c r="HF1" s="52"/>
      <c r="HG1" s="52"/>
      <c r="HH1" s="52"/>
      <c r="HI1" s="51" t="s">
        <v>528</v>
      </c>
      <c r="HJ1" s="52"/>
      <c r="HK1" s="52"/>
      <c r="HL1" s="52"/>
      <c r="HM1" s="52"/>
      <c r="HN1" s="52"/>
      <c r="HO1" s="52"/>
      <c r="HP1" s="52"/>
      <c r="HQ1" s="52"/>
      <c r="HR1" s="51" t="s">
        <v>528</v>
      </c>
      <c r="HS1" s="52"/>
      <c r="HT1" s="52"/>
      <c r="HU1" s="52"/>
      <c r="HV1" s="52"/>
      <c r="HW1" s="52"/>
      <c r="HX1" s="52"/>
      <c r="HY1" s="52"/>
      <c r="HZ1" s="52"/>
      <c r="IA1" s="51" t="s">
        <v>528</v>
      </c>
      <c r="IB1" s="52"/>
      <c r="IC1" s="52"/>
      <c r="ID1" s="52"/>
      <c r="IE1" s="52"/>
      <c r="IF1" s="52"/>
      <c r="IG1" s="52"/>
      <c r="IH1" s="52"/>
      <c r="II1" s="52"/>
      <c r="IJ1" s="51" t="s">
        <v>528</v>
      </c>
      <c r="IK1" s="52"/>
      <c r="IL1" s="52"/>
      <c r="IM1" s="52"/>
      <c r="IN1" s="52"/>
      <c r="IO1" s="52"/>
      <c r="IP1" s="52"/>
      <c r="IQ1" s="52"/>
      <c r="IR1" s="52"/>
      <c r="IS1" s="51" t="s">
        <v>528</v>
      </c>
      <c r="IT1" s="52"/>
      <c r="IU1" s="52"/>
      <c r="IV1" s="52"/>
      <c r="IW1" s="52"/>
      <c r="IX1" s="52"/>
      <c r="IY1" s="52"/>
      <c r="IZ1" s="52"/>
      <c r="JA1" s="52"/>
      <c r="JB1" s="51" t="s">
        <v>528</v>
      </c>
      <c r="JC1" s="52"/>
      <c r="JD1" s="52"/>
      <c r="JE1" s="52"/>
      <c r="JF1" s="52"/>
      <c r="JG1" s="52"/>
      <c r="JH1" s="52"/>
      <c r="JI1" s="52"/>
      <c r="JJ1" s="52"/>
      <c r="JK1" s="51" t="s">
        <v>528</v>
      </c>
      <c r="JL1" s="52"/>
      <c r="JM1" s="52"/>
      <c r="JN1" s="52"/>
      <c r="JO1" s="52"/>
      <c r="JP1" s="52"/>
      <c r="JQ1" s="52"/>
      <c r="JR1" s="52"/>
      <c r="JS1" s="52"/>
      <c r="JT1" s="51" t="s">
        <v>528</v>
      </c>
      <c r="JU1" s="52"/>
      <c r="JV1" s="52"/>
      <c r="JW1" s="52"/>
      <c r="JX1" s="52"/>
      <c r="JY1" s="52"/>
      <c r="JZ1" s="52"/>
      <c r="KA1" s="52"/>
      <c r="KB1" s="52"/>
      <c r="KC1" s="51" t="s">
        <v>528</v>
      </c>
      <c r="KD1" s="52"/>
      <c r="KE1" s="52"/>
      <c r="KF1" s="52"/>
      <c r="KG1" s="52"/>
      <c r="KH1" s="52"/>
      <c r="KI1" s="52"/>
      <c r="KJ1" s="52"/>
      <c r="KK1" s="52"/>
      <c r="KL1" s="51" t="s">
        <v>528</v>
      </c>
      <c r="KM1" s="52"/>
      <c r="KN1" s="52"/>
      <c r="KO1" s="52"/>
      <c r="KP1" s="52"/>
      <c r="KQ1" s="52"/>
      <c r="KR1" s="52"/>
      <c r="KS1" s="52"/>
      <c r="KT1" s="52"/>
      <c r="KU1" s="51" t="s">
        <v>528</v>
      </c>
      <c r="KV1" s="52"/>
      <c r="KW1" s="52"/>
      <c r="KX1" s="52"/>
      <c r="KY1" s="52"/>
      <c r="KZ1" s="52"/>
      <c r="LA1" s="52"/>
      <c r="LB1" s="52"/>
      <c r="LC1" s="52"/>
      <c r="LD1" s="51" t="s">
        <v>528</v>
      </c>
      <c r="LE1" s="52"/>
      <c r="LF1" s="52"/>
      <c r="LG1" s="52"/>
      <c r="LH1" s="52"/>
      <c r="LI1" s="52"/>
      <c r="LJ1" s="52"/>
      <c r="LK1" s="52"/>
      <c r="LL1" s="52"/>
      <c r="LM1" s="51" t="s">
        <v>528</v>
      </c>
      <c r="LN1" s="52"/>
      <c r="LO1" s="52"/>
      <c r="LP1" s="52"/>
      <c r="LQ1" s="52"/>
      <c r="LR1" s="52"/>
      <c r="LS1" s="52"/>
      <c r="LT1" s="52"/>
      <c r="LU1" s="52"/>
      <c r="LV1" s="51" t="s">
        <v>528</v>
      </c>
      <c r="LW1" s="52"/>
      <c r="LX1" s="52"/>
      <c r="LY1" s="52"/>
      <c r="LZ1" s="52"/>
      <c r="MA1" s="52"/>
      <c r="MB1" s="52"/>
      <c r="MC1" s="52"/>
      <c r="MD1" s="52"/>
      <c r="ME1" s="51" t="s">
        <v>528</v>
      </c>
      <c r="MF1" s="52"/>
      <c r="MG1" s="52"/>
      <c r="MH1" s="52"/>
      <c r="MI1" s="52"/>
      <c r="MJ1" s="52"/>
      <c r="MK1" s="52"/>
      <c r="ML1" s="52"/>
      <c r="MM1" s="52"/>
      <c r="MN1" s="51" t="s">
        <v>528</v>
      </c>
      <c r="MO1" s="52"/>
      <c r="MP1" s="52"/>
      <c r="MQ1" s="52"/>
      <c r="MR1" s="52"/>
      <c r="MS1" s="52"/>
      <c r="MT1" s="52"/>
      <c r="MU1" s="52"/>
      <c r="MV1" s="52"/>
      <c r="MW1" s="51" t="s">
        <v>528</v>
      </c>
      <c r="MX1" s="52"/>
      <c r="MY1" s="52"/>
      <c r="MZ1" s="52"/>
      <c r="NA1" s="52"/>
      <c r="NB1" s="52"/>
      <c r="NC1" s="52"/>
      <c r="ND1" s="52"/>
      <c r="NE1" s="52"/>
      <c r="NF1" s="51" t="s">
        <v>528</v>
      </c>
      <c r="NG1" s="52"/>
      <c r="NH1" s="52"/>
      <c r="NI1" s="52"/>
      <c r="NJ1" s="52"/>
      <c r="NK1" s="52"/>
      <c r="NL1" s="52"/>
      <c r="NM1" s="52"/>
      <c r="NN1" s="52"/>
      <c r="NO1" s="51" t="s">
        <v>528</v>
      </c>
      <c r="NP1" s="52"/>
      <c r="NQ1" s="52"/>
      <c r="NR1" s="52"/>
      <c r="NS1" s="52"/>
      <c r="NT1" s="52"/>
      <c r="NU1" s="52"/>
      <c r="NV1" s="52"/>
      <c r="NW1" s="52"/>
      <c r="NX1" s="51" t="s">
        <v>528</v>
      </c>
      <c r="NY1" s="52"/>
      <c r="NZ1" s="52"/>
      <c r="OA1" s="52"/>
      <c r="OB1" s="52"/>
      <c r="OC1" s="52"/>
      <c r="OD1" s="52"/>
      <c r="OE1" s="52"/>
      <c r="OF1" s="52"/>
      <c r="OG1" s="51" t="s">
        <v>528</v>
      </c>
      <c r="OH1" s="52"/>
      <c r="OI1" s="52"/>
      <c r="OJ1" s="52"/>
      <c r="OK1" s="52"/>
      <c r="OL1" s="52"/>
      <c r="OM1" s="52"/>
      <c r="ON1" s="52"/>
      <c r="OO1" s="52"/>
      <c r="OP1" s="51" t="s">
        <v>528</v>
      </c>
      <c r="OQ1" s="52"/>
      <c r="OR1" s="52"/>
      <c r="OS1" s="52"/>
      <c r="OT1" s="52"/>
      <c r="OU1" s="52"/>
      <c r="OV1" s="52"/>
      <c r="OW1" s="52"/>
      <c r="OX1" s="52"/>
      <c r="OY1" s="51" t="s">
        <v>528</v>
      </c>
      <c r="OZ1" s="52"/>
      <c r="PA1" s="52"/>
      <c r="PB1" s="52"/>
      <c r="PC1" s="52"/>
      <c r="PD1" s="52"/>
      <c r="PE1" s="52"/>
      <c r="PF1" s="52"/>
      <c r="PG1" s="52"/>
      <c r="PH1" s="51" t="s">
        <v>528</v>
      </c>
      <c r="PI1" s="52"/>
      <c r="PJ1" s="52"/>
      <c r="PK1" s="52"/>
      <c r="PL1" s="52"/>
      <c r="PM1" s="52"/>
      <c r="PN1" s="52"/>
      <c r="PO1" s="52"/>
      <c r="PP1" s="52"/>
      <c r="PQ1" s="51" t="s">
        <v>528</v>
      </c>
      <c r="PR1" s="52"/>
      <c r="PS1" s="52"/>
      <c r="PT1" s="52"/>
      <c r="PU1" s="52"/>
      <c r="PV1" s="52"/>
      <c r="PW1" s="52"/>
      <c r="PX1" s="52"/>
      <c r="PY1" s="52"/>
      <c r="PZ1" s="51" t="s">
        <v>528</v>
      </c>
      <c r="QA1" s="52"/>
      <c r="QB1" s="52"/>
      <c r="QC1" s="52"/>
      <c r="QD1" s="52"/>
      <c r="QE1" s="52"/>
      <c r="QF1" s="52"/>
      <c r="QG1" s="52"/>
      <c r="QH1" s="52"/>
      <c r="QI1" s="51" t="s">
        <v>528</v>
      </c>
      <c r="QJ1" s="52"/>
      <c r="QK1" s="52"/>
      <c r="QL1" s="52"/>
      <c r="QM1" s="52"/>
      <c r="QN1" s="52"/>
      <c r="QO1" s="52"/>
      <c r="QP1" s="52"/>
      <c r="QQ1" s="52"/>
      <c r="QR1" s="51" t="s">
        <v>528</v>
      </c>
      <c r="QS1" s="52"/>
      <c r="QT1" s="52"/>
      <c r="QU1" s="52"/>
      <c r="QV1" s="52"/>
      <c r="QW1" s="52"/>
      <c r="QX1" s="52"/>
      <c r="QY1" s="52"/>
      <c r="QZ1" s="52"/>
      <c r="RA1" s="51" t="s">
        <v>528</v>
      </c>
      <c r="RB1" s="52"/>
      <c r="RC1" s="52"/>
      <c r="RD1" s="52"/>
      <c r="RE1" s="52"/>
      <c r="RF1" s="52"/>
      <c r="RG1" s="52"/>
      <c r="RH1" s="52"/>
      <c r="RI1" s="52"/>
      <c r="RJ1" s="51" t="s">
        <v>528</v>
      </c>
      <c r="RK1" s="52"/>
      <c r="RL1" s="52"/>
      <c r="RM1" s="52"/>
      <c r="RN1" s="52"/>
      <c r="RO1" s="52"/>
      <c r="RP1" s="52"/>
      <c r="RQ1" s="52"/>
      <c r="RR1" s="52"/>
      <c r="RS1" s="51" t="s">
        <v>528</v>
      </c>
      <c r="RT1" s="52"/>
      <c r="RU1" s="52"/>
      <c r="RV1" s="52"/>
      <c r="RW1" s="52"/>
      <c r="RX1" s="52"/>
      <c r="RY1" s="52"/>
      <c r="RZ1" s="52"/>
      <c r="SA1" s="52"/>
      <c r="SB1" s="51" t="s">
        <v>528</v>
      </c>
      <c r="SC1" s="52"/>
      <c r="SD1" s="52"/>
      <c r="SE1" s="52"/>
      <c r="SF1" s="52"/>
      <c r="SG1" s="52"/>
      <c r="SH1" s="52"/>
      <c r="SI1" s="52"/>
      <c r="SJ1" s="52"/>
      <c r="SK1" s="51" t="s">
        <v>528</v>
      </c>
      <c r="SL1" s="52"/>
      <c r="SM1" s="52"/>
      <c r="SN1" s="52"/>
      <c r="SO1" s="52"/>
      <c r="SP1" s="52"/>
      <c r="SQ1" s="52"/>
      <c r="SR1" s="52"/>
      <c r="SS1" s="52"/>
      <c r="ST1" s="51" t="s">
        <v>528</v>
      </c>
      <c r="SU1" s="52"/>
      <c r="SV1" s="52"/>
      <c r="SW1" s="52"/>
      <c r="SX1" s="52"/>
      <c r="SY1" s="52"/>
      <c r="SZ1" s="52"/>
      <c r="TA1" s="52"/>
      <c r="TB1" s="52"/>
      <c r="TC1" s="51" t="s">
        <v>528</v>
      </c>
      <c r="TD1" s="52"/>
      <c r="TE1" s="52"/>
      <c r="TF1" s="52"/>
      <c r="TG1" s="52"/>
      <c r="TH1" s="52"/>
      <c r="TI1" s="52"/>
      <c r="TJ1" s="52"/>
      <c r="TK1" s="52"/>
      <c r="TL1" s="51" t="s">
        <v>528</v>
      </c>
      <c r="TM1" s="52"/>
      <c r="TN1" s="52"/>
      <c r="TO1" s="52"/>
      <c r="TP1" s="52"/>
      <c r="TQ1" s="52"/>
      <c r="TR1" s="52"/>
      <c r="TS1" s="52"/>
      <c r="TT1" s="52"/>
      <c r="TU1" s="51" t="s">
        <v>528</v>
      </c>
      <c r="TV1" s="52"/>
      <c r="TW1" s="52"/>
      <c r="TX1" s="52"/>
      <c r="TY1" s="52"/>
      <c r="TZ1" s="52"/>
      <c r="UA1" s="52"/>
      <c r="UB1" s="52"/>
      <c r="UC1" s="52"/>
      <c r="UD1" s="51" t="s">
        <v>528</v>
      </c>
      <c r="UE1" s="52"/>
      <c r="UF1" s="52"/>
      <c r="UG1" s="52"/>
      <c r="UH1" s="52"/>
      <c r="UI1" s="52"/>
      <c r="UJ1" s="52"/>
      <c r="UK1" s="52"/>
      <c r="UL1" s="52"/>
      <c r="UM1" s="51" t="s">
        <v>528</v>
      </c>
      <c r="UN1" s="52"/>
      <c r="UO1" s="52"/>
      <c r="UP1" s="52"/>
      <c r="UQ1" s="52"/>
      <c r="UR1" s="52"/>
      <c r="US1" s="52"/>
      <c r="UT1" s="52"/>
      <c r="UU1" s="52"/>
      <c r="UV1" s="51" t="s">
        <v>528</v>
      </c>
      <c r="UW1" s="52"/>
      <c r="UX1" s="52"/>
      <c r="UY1" s="52"/>
      <c r="UZ1" s="52"/>
      <c r="VA1" s="52"/>
      <c r="VB1" s="52"/>
      <c r="VC1" s="52"/>
      <c r="VD1" s="52"/>
      <c r="VE1" s="51" t="s">
        <v>528</v>
      </c>
      <c r="VF1" s="52"/>
      <c r="VG1" s="52"/>
      <c r="VH1" s="52"/>
      <c r="VI1" s="52"/>
      <c r="VJ1" s="52"/>
      <c r="VK1" s="52"/>
      <c r="VL1" s="52"/>
      <c r="VM1" s="52"/>
      <c r="VN1" s="51" t="s">
        <v>528</v>
      </c>
      <c r="VO1" s="52"/>
      <c r="VP1" s="52"/>
      <c r="VQ1" s="52"/>
      <c r="VR1" s="52"/>
      <c r="VS1" s="52"/>
      <c r="VT1" s="52"/>
      <c r="VU1" s="52"/>
      <c r="VV1" s="52"/>
      <c r="VW1" s="51" t="s">
        <v>528</v>
      </c>
      <c r="VX1" s="52"/>
      <c r="VY1" s="52"/>
      <c r="VZ1" s="52"/>
      <c r="WA1" s="52"/>
      <c r="WB1" s="52"/>
      <c r="WC1" s="52"/>
      <c r="WD1" s="52"/>
      <c r="WE1" s="52"/>
      <c r="WF1" s="51" t="s">
        <v>528</v>
      </c>
      <c r="WG1" s="52"/>
      <c r="WH1" s="52"/>
      <c r="WI1" s="52"/>
      <c r="WJ1" s="52"/>
      <c r="WK1" s="52"/>
      <c r="WL1" s="52"/>
      <c r="WM1" s="52"/>
      <c r="WN1" s="52"/>
      <c r="WO1" s="51" t="s">
        <v>528</v>
      </c>
      <c r="WP1" s="52"/>
      <c r="WQ1" s="52"/>
      <c r="WR1" s="52"/>
      <c r="WS1" s="52"/>
      <c r="WT1" s="52"/>
      <c r="WU1" s="52"/>
      <c r="WV1" s="52"/>
      <c r="WW1" s="52"/>
      <c r="WX1" s="51" t="s">
        <v>528</v>
      </c>
      <c r="WY1" s="52"/>
      <c r="WZ1" s="52"/>
      <c r="XA1" s="52"/>
      <c r="XB1" s="52"/>
      <c r="XC1" s="52"/>
      <c r="XD1" s="52"/>
      <c r="XE1" s="52"/>
      <c r="XF1" s="52"/>
      <c r="XG1" s="51" t="s">
        <v>528</v>
      </c>
      <c r="XH1" s="52"/>
      <c r="XI1" s="52"/>
      <c r="XJ1" s="52"/>
      <c r="XK1" s="52"/>
      <c r="XL1" s="52"/>
      <c r="XM1" s="52"/>
      <c r="XN1" s="52"/>
      <c r="XO1" s="52"/>
      <c r="XP1" s="51" t="s">
        <v>528</v>
      </c>
      <c r="XQ1" s="52"/>
      <c r="XR1" s="52"/>
      <c r="XS1" s="52"/>
      <c r="XT1" s="52"/>
      <c r="XU1" s="52"/>
      <c r="XV1" s="52"/>
      <c r="XW1" s="52"/>
      <c r="XX1" s="52"/>
    </row>
    <row r="2" s="49" customFormat="1" spans="1:648">
      <c r="A2" s="53" t="s">
        <v>319</v>
      </c>
      <c r="B2" s="53" t="str">
        <f>[1]地弹门!B3</f>
        <v>100系列普通铝合金地弹门</v>
      </c>
      <c r="C2" s="53"/>
      <c r="D2" s="53"/>
      <c r="E2" s="53" t="s">
        <v>529</v>
      </c>
      <c r="F2" s="53" t="s">
        <v>530</v>
      </c>
      <c r="G2" s="53"/>
      <c r="H2" s="53" t="s">
        <v>531</v>
      </c>
      <c r="I2" s="53"/>
      <c r="J2" s="53" t="s">
        <v>319</v>
      </c>
      <c r="K2" s="53" t="str">
        <f>[1]地弹门!L3</f>
        <v>100系列普通铝合金地弹门</v>
      </c>
      <c r="L2" s="53"/>
      <c r="M2" s="53"/>
      <c r="N2" s="53" t="s">
        <v>529</v>
      </c>
      <c r="O2" s="53" t="s">
        <v>530</v>
      </c>
      <c r="P2" s="53"/>
      <c r="Q2" s="53" t="s">
        <v>531</v>
      </c>
      <c r="R2" s="53"/>
      <c r="S2" s="53" t="s">
        <v>319</v>
      </c>
      <c r="T2" s="53" t="str">
        <f>[1]地弹门!V3</f>
        <v>100系列普通铝合金地弹门</v>
      </c>
      <c r="U2" s="53"/>
      <c r="V2" s="53"/>
      <c r="W2" s="53" t="s">
        <v>529</v>
      </c>
      <c r="X2" s="53" t="s">
        <v>530</v>
      </c>
      <c r="Y2" s="53"/>
      <c r="Z2" s="53" t="s">
        <v>531</v>
      </c>
      <c r="AA2" s="53"/>
      <c r="AB2" s="53" t="s">
        <v>319</v>
      </c>
      <c r="AC2" s="53" t="str">
        <f>'[1]55系列隔热内平开窗（5+12+5LOW -E6）'!B3</f>
        <v>断桥55系列内平开窗</v>
      </c>
      <c r="AD2" s="53"/>
      <c r="AE2" s="53"/>
      <c r="AF2" s="53" t="s">
        <v>529</v>
      </c>
      <c r="AG2" s="53" t="s">
        <v>532</v>
      </c>
      <c r="AH2" s="53"/>
      <c r="AI2" s="53" t="s">
        <v>531</v>
      </c>
      <c r="AJ2" s="53"/>
      <c r="AK2" s="53" t="s">
        <v>319</v>
      </c>
      <c r="AL2" s="53" t="str">
        <f>'[1]55系列隔热内平开窗（5+12+5LOW -E6）'!L3</f>
        <v>断桥55系列内平开窗</v>
      </c>
      <c r="AM2" s="53"/>
      <c r="AN2" s="53"/>
      <c r="AO2" s="53" t="s">
        <v>529</v>
      </c>
      <c r="AP2" s="53" t="s">
        <v>532</v>
      </c>
      <c r="AQ2" s="53"/>
      <c r="AR2" s="53" t="s">
        <v>531</v>
      </c>
      <c r="AS2" s="53"/>
      <c r="AT2" s="53" t="s">
        <v>319</v>
      </c>
      <c r="AU2" s="53" t="str">
        <f>'[1]55系列隔热内平开窗（5+12+5LOW -E6）'!V3</f>
        <v>断桥55系列内平开窗</v>
      </c>
      <c r="AV2" s="53"/>
      <c r="AW2" s="53"/>
      <c r="AX2" s="53" t="s">
        <v>529</v>
      </c>
      <c r="AY2" s="53" t="s">
        <v>532</v>
      </c>
      <c r="AZ2" s="53"/>
      <c r="BA2" s="53" t="s">
        <v>531</v>
      </c>
      <c r="BB2" s="53"/>
      <c r="BC2" s="53" t="s">
        <v>319</v>
      </c>
      <c r="BD2" s="53" t="str">
        <f>'[1]55系列隔热内平开窗（5+12+5LOW -E6）'!AF3</f>
        <v>断桥55系列内平开窗</v>
      </c>
      <c r="BE2" s="53"/>
      <c r="BF2" s="53"/>
      <c r="BG2" s="53" t="s">
        <v>529</v>
      </c>
      <c r="BH2" s="53" t="s">
        <v>532</v>
      </c>
      <c r="BI2" s="53"/>
      <c r="BJ2" s="53" t="s">
        <v>531</v>
      </c>
      <c r="BK2" s="53"/>
      <c r="BL2" s="53" t="s">
        <v>319</v>
      </c>
      <c r="BM2" s="53" t="str">
        <f>'[1]55系列隔热内平开窗（5+12+5LOW -E6）'!AP3</f>
        <v>断桥55系列内平开窗</v>
      </c>
      <c r="BN2" s="53"/>
      <c r="BO2" s="53"/>
      <c r="BP2" s="53" t="s">
        <v>529</v>
      </c>
      <c r="BQ2" s="53" t="s">
        <v>532</v>
      </c>
      <c r="BR2" s="53"/>
      <c r="BS2" s="53" t="s">
        <v>531</v>
      </c>
      <c r="BT2" s="53"/>
      <c r="BU2" s="53" t="s">
        <v>319</v>
      </c>
      <c r="BV2" s="53" t="str">
        <f>'[1]55系列隔热内平开窗（5+12+5LOW -E6）'!AZ3</f>
        <v>断桥55系列内平开窗</v>
      </c>
      <c r="BW2" s="53"/>
      <c r="BX2" s="53"/>
      <c r="BY2" s="53" t="s">
        <v>529</v>
      </c>
      <c r="BZ2" s="53" t="s">
        <v>532</v>
      </c>
      <c r="CA2" s="53"/>
      <c r="CB2" s="53" t="s">
        <v>531</v>
      </c>
      <c r="CC2" s="53"/>
      <c r="CD2" s="53" t="s">
        <v>319</v>
      </c>
      <c r="CE2" s="53" t="str">
        <f>'[1]55系列隔热内平开窗（5+12+5LOW -E6）'!BJ3</f>
        <v>断桥55系列内平开窗</v>
      </c>
      <c r="CF2" s="53"/>
      <c r="CG2" s="53"/>
      <c r="CH2" s="53" t="s">
        <v>529</v>
      </c>
      <c r="CI2" s="53" t="s">
        <v>532</v>
      </c>
      <c r="CJ2" s="53"/>
      <c r="CK2" s="53" t="s">
        <v>531</v>
      </c>
      <c r="CL2" s="53"/>
      <c r="CM2" s="53" t="s">
        <v>319</v>
      </c>
      <c r="CN2" s="53" t="str">
        <f>'[1]55系列隔热内平开窗（5+12+5LOW -E6）'!BT3</f>
        <v>断桥55系列内平开窗</v>
      </c>
      <c r="CO2" s="53"/>
      <c r="CP2" s="53"/>
      <c r="CQ2" s="53" t="s">
        <v>529</v>
      </c>
      <c r="CR2" s="53" t="s">
        <v>532</v>
      </c>
      <c r="CS2" s="53"/>
      <c r="CT2" s="53" t="s">
        <v>531</v>
      </c>
      <c r="CU2" s="53"/>
      <c r="CV2" s="53" t="s">
        <v>319</v>
      </c>
      <c r="CW2" s="53" t="str">
        <f>'[1]55系列隔热内平开窗（5+12+5LOW -E6）'!CD3</f>
        <v>断桥55系列内平开窗</v>
      </c>
      <c r="CX2" s="53"/>
      <c r="CY2" s="53"/>
      <c r="CZ2" s="53" t="s">
        <v>529</v>
      </c>
      <c r="DA2" s="53" t="s">
        <v>532</v>
      </c>
      <c r="DB2" s="53"/>
      <c r="DC2" s="53" t="s">
        <v>531</v>
      </c>
      <c r="DD2" s="53"/>
      <c r="DE2" s="53" t="s">
        <v>319</v>
      </c>
      <c r="DF2" s="53" t="str">
        <f>'[1]55系列隔热内平开窗（5+12+5LOW -E6）'!CN3</f>
        <v>断桥55系列内平开窗</v>
      </c>
      <c r="DG2" s="53"/>
      <c r="DH2" s="53"/>
      <c r="DI2" s="53" t="s">
        <v>529</v>
      </c>
      <c r="DJ2" s="53" t="s">
        <v>532</v>
      </c>
      <c r="DK2" s="53"/>
      <c r="DL2" s="53" t="s">
        <v>531</v>
      </c>
      <c r="DM2" s="53"/>
      <c r="DN2" s="53" t="s">
        <v>319</v>
      </c>
      <c r="DO2" s="53" t="str">
        <f>'[1]55系列隔热内平开窗（5+12+5LOW -E6）'!CX3</f>
        <v>断桥55系列内平开窗</v>
      </c>
      <c r="DP2" s="53"/>
      <c r="DQ2" s="53"/>
      <c r="DR2" s="53" t="s">
        <v>529</v>
      </c>
      <c r="DS2" s="53" t="s">
        <v>532</v>
      </c>
      <c r="DT2" s="53"/>
      <c r="DU2" s="53" t="s">
        <v>531</v>
      </c>
      <c r="DV2" s="53"/>
      <c r="DW2" s="53" t="s">
        <v>319</v>
      </c>
      <c r="DX2" s="53" t="str">
        <f>'[1]55系列隔热内平开窗（5+12+5LOW -E6）'!DH3</f>
        <v>断桥55系列内平开窗</v>
      </c>
      <c r="DY2" s="53"/>
      <c r="DZ2" s="53"/>
      <c r="EA2" s="53" t="s">
        <v>529</v>
      </c>
      <c r="EB2" s="53" t="s">
        <v>532</v>
      </c>
      <c r="EC2" s="53"/>
      <c r="ED2" s="53" t="s">
        <v>531</v>
      </c>
      <c r="EE2" s="53"/>
      <c r="EF2" s="53" t="s">
        <v>319</v>
      </c>
      <c r="EG2" s="53" t="str">
        <f>'[1]55系列隔热内平开窗（5+12+5LOW -E6）'!DR3</f>
        <v>断桥55系列内平开窗</v>
      </c>
      <c r="EH2" s="53"/>
      <c r="EI2" s="53"/>
      <c r="EJ2" s="53" t="s">
        <v>529</v>
      </c>
      <c r="EK2" s="53" t="s">
        <v>532</v>
      </c>
      <c r="EL2" s="53"/>
      <c r="EM2" s="53" t="s">
        <v>531</v>
      </c>
      <c r="EN2" s="53"/>
      <c r="EO2" s="53" t="s">
        <v>319</v>
      </c>
      <c r="EP2" s="53" t="str">
        <f>'[1]55系列隔热内平开窗（5+12+5LOW -E6）'!EB3</f>
        <v>断桥55系列内平开窗</v>
      </c>
      <c r="EQ2" s="53"/>
      <c r="ER2" s="53"/>
      <c r="ES2" s="53" t="s">
        <v>529</v>
      </c>
      <c r="ET2" s="53" t="s">
        <v>532</v>
      </c>
      <c r="EU2" s="53"/>
      <c r="EV2" s="53" t="s">
        <v>531</v>
      </c>
      <c r="EW2" s="53"/>
      <c r="EX2" s="53" t="s">
        <v>319</v>
      </c>
      <c r="EY2" s="53" t="str">
        <f>'[1]55系列隔热内平开窗（5+12+5LOW -E6）'!EL3</f>
        <v>断桥55系列内平开窗</v>
      </c>
      <c r="EZ2" s="53"/>
      <c r="FA2" s="53"/>
      <c r="FB2" s="53" t="s">
        <v>529</v>
      </c>
      <c r="FC2" s="53" t="s">
        <v>532</v>
      </c>
      <c r="FD2" s="53"/>
      <c r="FE2" s="53" t="s">
        <v>531</v>
      </c>
      <c r="FF2" s="53"/>
      <c r="FG2" s="53" t="s">
        <v>319</v>
      </c>
      <c r="FH2" s="53" t="str">
        <f>'[1]55系列隔热内平开窗（5+12+5LOW -E6）'!EV3</f>
        <v>断桥55系列内平开窗</v>
      </c>
      <c r="FI2" s="53"/>
      <c r="FJ2" s="53"/>
      <c r="FK2" s="53" t="s">
        <v>529</v>
      </c>
      <c r="FL2" s="53" t="s">
        <v>532</v>
      </c>
      <c r="FM2" s="53"/>
      <c r="FN2" s="53" t="s">
        <v>531</v>
      </c>
      <c r="FO2" s="53"/>
      <c r="FP2" s="53" t="s">
        <v>319</v>
      </c>
      <c r="FQ2" s="53" t="str">
        <f>'[1]55系列隔热内平开窗（5+12+5LOW -E6）'!FF3</f>
        <v>断桥55系列内平开窗</v>
      </c>
      <c r="FR2" s="53"/>
      <c r="FS2" s="53"/>
      <c r="FT2" s="53" t="s">
        <v>529</v>
      </c>
      <c r="FU2" s="53" t="s">
        <v>532</v>
      </c>
      <c r="FV2" s="53"/>
      <c r="FW2" s="53" t="s">
        <v>531</v>
      </c>
      <c r="FX2" s="53"/>
      <c r="FY2" s="53" t="s">
        <v>319</v>
      </c>
      <c r="FZ2" s="53" t="str">
        <f>'[1]55系列隔热内平开窗（5+12+5LOW -E6）'!FP3</f>
        <v>断桥55系列内平开窗</v>
      </c>
      <c r="GA2" s="53"/>
      <c r="GB2" s="53"/>
      <c r="GC2" s="53" t="s">
        <v>529</v>
      </c>
      <c r="GD2" s="53" t="s">
        <v>532</v>
      </c>
      <c r="GE2" s="53"/>
      <c r="GF2" s="53" t="s">
        <v>531</v>
      </c>
      <c r="GG2" s="53"/>
      <c r="GH2" s="53" t="s">
        <v>319</v>
      </c>
      <c r="GI2" s="53" t="str">
        <f>'[1]55系列隔热内平开窗（5+12+5LOW -E6）'!FZ3</f>
        <v>断桥55系列内平开窗</v>
      </c>
      <c r="GJ2" s="53"/>
      <c r="GK2" s="53"/>
      <c r="GL2" s="53" t="s">
        <v>529</v>
      </c>
      <c r="GM2" s="53" t="s">
        <v>532</v>
      </c>
      <c r="GN2" s="53"/>
      <c r="GO2" s="53" t="s">
        <v>531</v>
      </c>
      <c r="GP2" s="53"/>
      <c r="GQ2" s="53" t="s">
        <v>319</v>
      </c>
      <c r="GR2" s="53" t="str">
        <f>'[1]55系列隔热内平开窗（5+12+5LOW -E6）'!GJ3</f>
        <v>断桥55系列内平开窗</v>
      </c>
      <c r="GS2" s="53"/>
      <c r="GT2" s="53"/>
      <c r="GU2" s="53" t="s">
        <v>529</v>
      </c>
      <c r="GV2" s="53" t="s">
        <v>532</v>
      </c>
      <c r="GW2" s="53"/>
      <c r="GX2" s="53" t="s">
        <v>531</v>
      </c>
      <c r="GY2" s="53"/>
      <c r="GZ2" s="53" t="s">
        <v>319</v>
      </c>
      <c r="HA2" s="53" t="str">
        <f>'[1]55系列隔热内平开窗（5+12+5LOW -E6）'!GT3</f>
        <v>断桥55系列内平开窗</v>
      </c>
      <c r="HB2" s="53"/>
      <c r="HC2" s="53"/>
      <c r="HD2" s="53" t="s">
        <v>529</v>
      </c>
      <c r="HE2" s="53" t="s">
        <v>532</v>
      </c>
      <c r="HF2" s="53"/>
      <c r="HG2" s="53" t="s">
        <v>531</v>
      </c>
      <c r="HH2" s="53"/>
      <c r="HI2" s="53" t="s">
        <v>319</v>
      </c>
      <c r="HJ2" s="53" t="str">
        <f>'[1]55系列隔热内平开窗（5+12+5LOW -E6）'!HD3</f>
        <v>断桥55系列内平开窗</v>
      </c>
      <c r="HK2" s="53"/>
      <c r="HL2" s="53"/>
      <c r="HM2" s="53" t="s">
        <v>529</v>
      </c>
      <c r="HN2" s="53" t="s">
        <v>532</v>
      </c>
      <c r="HO2" s="53"/>
      <c r="HP2" s="53" t="s">
        <v>531</v>
      </c>
      <c r="HQ2" s="53"/>
      <c r="HR2" s="53" t="s">
        <v>319</v>
      </c>
      <c r="HS2" s="53" t="str">
        <f>'[1]55系列隔热内平开窗（5+12+5LOW -E6）'!HN3</f>
        <v>断桥55系列内平开窗</v>
      </c>
      <c r="HT2" s="53"/>
      <c r="HU2" s="53"/>
      <c r="HV2" s="53" t="s">
        <v>529</v>
      </c>
      <c r="HW2" s="53" t="s">
        <v>532</v>
      </c>
      <c r="HX2" s="53"/>
      <c r="HY2" s="53" t="s">
        <v>531</v>
      </c>
      <c r="HZ2" s="53"/>
      <c r="IA2" s="53" t="s">
        <v>319</v>
      </c>
      <c r="IB2" s="53" t="str">
        <f>'[1]55系列隔热内平开窗（5+12+5LOW -E6）'!HX3</f>
        <v>断桥55系列内平开窗</v>
      </c>
      <c r="IC2" s="53"/>
      <c r="ID2" s="53"/>
      <c r="IE2" s="53" t="s">
        <v>529</v>
      </c>
      <c r="IF2" s="53" t="s">
        <v>532</v>
      </c>
      <c r="IG2" s="53"/>
      <c r="IH2" s="53" t="s">
        <v>531</v>
      </c>
      <c r="II2" s="53"/>
      <c r="IJ2" s="53" t="s">
        <v>319</v>
      </c>
      <c r="IK2" s="53" t="str">
        <f>'[1]55系列上悬窗'!B3</f>
        <v>断桥55系列上悬窗</v>
      </c>
      <c r="IL2" s="53"/>
      <c r="IM2" s="53"/>
      <c r="IN2" s="53" t="s">
        <v>529</v>
      </c>
      <c r="IO2" s="53" t="s">
        <v>532</v>
      </c>
      <c r="IP2" s="53"/>
      <c r="IQ2" s="53" t="s">
        <v>531</v>
      </c>
      <c r="IR2" s="53"/>
      <c r="IS2" s="53" t="s">
        <v>319</v>
      </c>
      <c r="IT2" s="53" t="str">
        <f>'[1]55系列上悬窗'!L3</f>
        <v>断桥55系列上悬窗</v>
      </c>
      <c r="IU2" s="53"/>
      <c r="IV2" s="53"/>
      <c r="IW2" s="53" t="s">
        <v>529</v>
      </c>
      <c r="IX2" s="53" t="s">
        <v>532</v>
      </c>
      <c r="IY2" s="53"/>
      <c r="IZ2" s="53" t="s">
        <v>531</v>
      </c>
      <c r="JA2" s="53"/>
      <c r="JB2" s="53" t="s">
        <v>319</v>
      </c>
      <c r="JC2" s="53" t="str">
        <f>'[1]55系列上悬窗'!V3</f>
        <v>断桥55系列上悬窗</v>
      </c>
      <c r="JD2" s="53"/>
      <c r="JE2" s="53"/>
      <c r="JF2" s="53" t="s">
        <v>529</v>
      </c>
      <c r="JG2" s="53" t="s">
        <v>532</v>
      </c>
      <c r="JH2" s="53"/>
      <c r="JI2" s="53" t="s">
        <v>531</v>
      </c>
      <c r="JJ2" s="53"/>
      <c r="JK2" s="53" t="s">
        <v>319</v>
      </c>
      <c r="JL2" s="53" t="str">
        <f>'[1]55系列上悬窗'!AF3</f>
        <v>断桥55系列上悬窗</v>
      </c>
      <c r="JM2" s="53"/>
      <c r="JN2" s="53"/>
      <c r="JO2" s="53" t="s">
        <v>529</v>
      </c>
      <c r="JP2" s="53" t="s">
        <v>532</v>
      </c>
      <c r="JQ2" s="53"/>
      <c r="JR2" s="53" t="s">
        <v>531</v>
      </c>
      <c r="JS2" s="53"/>
      <c r="JT2" s="53" t="s">
        <v>319</v>
      </c>
      <c r="JU2" s="53" t="str">
        <f>'[1]55系列上悬窗'!AP3</f>
        <v>断桥55系列上悬窗</v>
      </c>
      <c r="JV2" s="53"/>
      <c r="JW2" s="53"/>
      <c r="JX2" s="53" t="s">
        <v>529</v>
      </c>
      <c r="JY2" s="53" t="s">
        <v>532</v>
      </c>
      <c r="JZ2" s="53"/>
      <c r="KA2" s="53" t="s">
        <v>531</v>
      </c>
      <c r="KB2" s="53"/>
      <c r="KC2" s="53" t="s">
        <v>319</v>
      </c>
      <c r="KD2" s="53" t="str">
        <f>'[1]55系列上悬窗'!AZ3</f>
        <v>断桥55系列上悬窗</v>
      </c>
      <c r="KE2" s="53"/>
      <c r="KF2" s="53"/>
      <c r="KG2" s="53" t="s">
        <v>529</v>
      </c>
      <c r="KH2" s="53" t="s">
        <v>532</v>
      </c>
      <c r="KI2" s="53"/>
      <c r="KJ2" s="53" t="s">
        <v>531</v>
      </c>
      <c r="KK2" s="53"/>
      <c r="KL2" s="53" t="s">
        <v>319</v>
      </c>
      <c r="KM2" s="53" t="str">
        <f>'[1]55系列断桥外平开窗（5+12+5非钢'!B3</f>
        <v>断桥55系列外开窗</v>
      </c>
      <c r="KN2" s="53"/>
      <c r="KO2" s="53"/>
      <c r="KP2" s="53" t="s">
        <v>529</v>
      </c>
      <c r="KQ2" s="53" t="s">
        <v>532</v>
      </c>
      <c r="KR2" s="53"/>
      <c r="KS2" s="53" t="s">
        <v>531</v>
      </c>
      <c r="KT2" s="53"/>
      <c r="KU2" s="53" t="s">
        <v>319</v>
      </c>
      <c r="KV2" s="53" t="str">
        <f>'[1]55系列断桥外平开窗（5+12+5非钢'!L3</f>
        <v>断桥55系列外开窗</v>
      </c>
      <c r="KW2" s="53"/>
      <c r="KX2" s="53"/>
      <c r="KY2" s="53" t="s">
        <v>529</v>
      </c>
      <c r="KZ2" s="53" t="s">
        <v>532</v>
      </c>
      <c r="LA2" s="53"/>
      <c r="LB2" s="53" t="s">
        <v>531</v>
      </c>
      <c r="LC2" s="53"/>
      <c r="LD2" s="53" t="s">
        <v>319</v>
      </c>
      <c r="LE2" s="53" t="str">
        <f>'[1]55系列断桥外平开窗（5+12+5非钢'!V3</f>
        <v>断桥55系列外开窗</v>
      </c>
      <c r="LF2" s="53"/>
      <c r="LG2" s="53"/>
      <c r="LH2" s="53" t="s">
        <v>529</v>
      </c>
      <c r="LI2" s="53" t="s">
        <v>532</v>
      </c>
      <c r="LJ2" s="53"/>
      <c r="LK2" s="53" t="s">
        <v>531</v>
      </c>
      <c r="LL2" s="53"/>
      <c r="LM2" s="53" t="s">
        <v>319</v>
      </c>
      <c r="LN2" s="53" t="str">
        <f>'[1]55隔热平开门钢化'!B3</f>
        <v>断桥55系列外平开门</v>
      </c>
      <c r="LO2" s="53"/>
      <c r="LP2" s="53"/>
      <c r="LQ2" s="53" t="s">
        <v>529</v>
      </c>
      <c r="LR2" s="53" t="s">
        <v>532</v>
      </c>
      <c r="LS2" s="53"/>
      <c r="LT2" s="53" t="s">
        <v>531</v>
      </c>
      <c r="LU2" s="53"/>
      <c r="LV2" s="53" t="s">
        <v>319</v>
      </c>
      <c r="LW2" s="53" t="str">
        <f>'[1]55隔热平开门钢化'!L3</f>
        <v>断桥55系列外平开门</v>
      </c>
      <c r="LX2" s="53"/>
      <c r="LY2" s="53"/>
      <c r="LZ2" s="53" t="s">
        <v>529</v>
      </c>
      <c r="MA2" s="53" t="s">
        <v>532</v>
      </c>
      <c r="MB2" s="53"/>
      <c r="MC2" s="53" t="s">
        <v>531</v>
      </c>
      <c r="MD2" s="53"/>
      <c r="ME2" s="53" t="s">
        <v>319</v>
      </c>
      <c r="MF2" s="53" t="str">
        <f>'[1]55隔热平开门钢化'!V3</f>
        <v>断桥55系列外平开门</v>
      </c>
      <c r="MG2" s="53"/>
      <c r="MH2" s="53"/>
      <c r="MI2" s="53" t="s">
        <v>529</v>
      </c>
      <c r="MJ2" s="53" t="s">
        <v>532</v>
      </c>
      <c r="MK2" s="53"/>
      <c r="ML2" s="53" t="s">
        <v>531</v>
      </c>
      <c r="MM2" s="53"/>
      <c r="MN2" s="53" t="s">
        <v>319</v>
      </c>
      <c r="MO2" s="53" t="str">
        <f>'[1]55隔热平开门钢化'!AF3</f>
        <v>断桥55系列外平开门</v>
      </c>
      <c r="MP2" s="53"/>
      <c r="MQ2" s="53"/>
      <c r="MR2" s="53" t="s">
        <v>529</v>
      </c>
      <c r="MS2" s="53" t="s">
        <v>532</v>
      </c>
      <c r="MT2" s="53"/>
      <c r="MU2" s="53" t="s">
        <v>531</v>
      </c>
      <c r="MV2" s="53"/>
      <c r="MW2" s="53" t="s">
        <v>319</v>
      </c>
      <c r="MX2" s="53" t="str">
        <f>'[1]55隔热平开门钢化'!AP3</f>
        <v>断桥55系列外平开门</v>
      </c>
      <c r="MY2" s="53"/>
      <c r="MZ2" s="53"/>
      <c r="NA2" s="53" t="s">
        <v>529</v>
      </c>
      <c r="NB2" s="53" t="s">
        <v>532</v>
      </c>
      <c r="NC2" s="53"/>
      <c r="ND2" s="53" t="s">
        <v>531</v>
      </c>
      <c r="NE2" s="53"/>
      <c r="NF2" s="53" t="s">
        <v>319</v>
      </c>
      <c r="NG2" s="53" t="str">
        <f>'[1]55隔热平开门钢化'!BJ3</f>
        <v>断桥55系列外平开门</v>
      </c>
      <c r="NH2" s="53"/>
      <c r="NI2" s="53"/>
      <c r="NJ2" s="53" t="s">
        <v>529</v>
      </c>
      <c r="NK2" s="53" t="s">
        <v>532</v>
      </c>
      <c r="NL2" s="53"/>
      <c r="NM2" s="53" t="s">
        <v>531</v>
      </c>
      <c r="NN2" s="53"/>
      <c r="NO2" s="53" t="s">
        <v>319</v>
      </c>
      <c r="NP2" s="53" t="str">
        <f>'[1]55系列普铝外平开窗'!B3</f>
        <v>普铝55系列外开窗</v>
      </c>
      <c r="NQ2" s="53"/>
      <c r="NR2" s="53"/>
      <c r="NS2" s="53" t="s">
        <v>529</v>
      </c>
      <c r="NT2" s="53" t="s">
        <v>533</v>
      </c>
      <c r="NU2" s="53"/>
      <c r="NV2" s="53" t="s">
        <v>531</v>
      </c>
      <c r="NW2" s="53"/>
      <c r="NX2" s="53" t="s">
        <v>319</v>
      </c>
      <c r="NY2" s="53" t="str">
        <f>'[1]55系列普铝固定窗 (2)'!B3</f>
        <v>普铝55系列固定窗</v>
      </c>
      <c r="NZ2" s="53"/>
      <c r="OA2" s="53"/>
      <c r="OB2" s="53" t="s">
        <v>529</v>
      </c>
      <c r="OC2" s="53" t="s">
        <v>533</v>
      </c>
      <c r="OD2" s="53"/>
      <c r="OE2" s="53" t="s">
        <v>531</v>
      </c>
      <c r="OF2" s="53"/>
      <c r="OG2" s="53" t="s">
        <v>319</v>
      </c>
      <c r="OH2" s="53" t="str">
        <f>'[1]55系列普铝固定窗 (2)'!L3</f>
        <v>普铝55系列固定窗</v>
      </c>
      <c r="OI2" s="53"/>
      <c r="OJ2" s="53"/>
      <c r="OK2" s="53" t="s">
        <v>529</v>
      </c>
      <c r="OL2" s="53" t="s">
        <v>533</v>
      </c>
      <c r="OM2" s="53"/>
      <c r="ON2" s="53" t="s">
        <v>531</v>
      </c>
      <c r="OO2" s="53"/>
      <c r="OP2" s="53" t="s">
        <v>319</v>
      </c>
      <c r="OQ2" s="53" t="str">
        <f>'[1]55系列普铝固定窗 (2)'!V3</f>
        <v>普铝55系列固定窗</v>
      </c>
      <c r="OR2" s="53"/>
      <c r="OS2" s="53"/>
      <c r="OT2" s="53" t="s">
        <v>529</v>
      </c>
      <c r="OU2" s="53" t="s">
        <v>533</v>
      </c>
      <c r="OV2" s="53"/>
      <c r="OW2" s="53" t="s">
        <v>531</v>
      </c>
      <c r="OX2" s="53"/>
      <c r="OY2" s="53" t="s">
        <v>319</v>
      </c>
      <c r="OZ2" s="53" t="str">
        <f>'[1]55系列普铝内平开窗'!B3</f>
        <v>普铝55系列内平开窗</v>
      </c>
      <c r="PA2" s="53"/>
      <c r="PB2" s="53"/>
      <c r="PC2" s="53" t="s">
        <v>529</v>
      </c>
      <c r="PD2" s="53" t="s">
        <v>533</v>
      </c>
      <c r="PE2" s="53"/>
      <c r="PF2" s="53" t="s">
        <v>531</v>
      </c>
      <c r="PG2" s="53"/>
      <c r="PH2" s="53" t="s">
        <v>319</v>
      </c>
      <c r="PI2" s="53" t="str">
        <f>'[1]55系列普铝外平开窗'!L3</f>
        <v>普铝55系列外开窗</v>
      </c>
      <c r="PJ2" s="53"/>
      <c r="PK2" s="53"/>
      <c r="PL2" s="53" t="s">
        <v>529</v>
      </c>
      <c r="PM2" s="53" t="s">
        <v>533</v>
      </c>
      <c r="PN2" s="53"/>
      <c r="PO2" s="53" t="s">
        <v>531</v>
      </c>
      <c r="PP2" s="53"/>
      <c r="PQ2" s="53" t="s">
        <v>319</v>
      </c>
      <c r="PR2" s="53" t="str">
        <f>'[1]55系列普铝外平开窗'!V3</f>
        <v>普铝55系列外开窗</v>
      </c>
      <c r="PS2" s="53"/>
      <c r="PT2" s="53"/>
      <c r="PU2" s="53" t="s">
        <v>529</v>
      </c>
      <c r="PV2" s="53" t="s">
        <v>533</v>
      </c>
      <c r="PW2" s="53"/>
      <c r="PX2" s="53" t="s">
        <v>531</v>
      </c>
      <c r="PY2" s="53"/>
      <c r="PZ2" s="53" t="s">
        <v>319</v>
      </c>
      <c r="QA2" s="53" t="str">
        <f>'[1]80系列隔热推拉窗5+12+5'!A3</f>
        <v>80系列隔热推拉窗</v>
      </c>
      <c r="QB2" s="53"/>
      <c r="QC2" s="53"/>
      <c r="QD2" s="53" t="s">
        <v>529</v>
      </c>
      <c r="QE2" s="53" t="s">
        <v>534</v>
      </c>
      <c r="QF2" s="53"/>
      <c r="QG2" s="53" t="s">
        <v>531</v>
      </c>
      <c r="QH2" s="53"/>
      <c r="QI2" s="53" t="s">
        <v>319</v>
      </c>
      <c r="QJ2" s="53" t="str">
        <f>'[1]80系列隔热推拉窗5+12+5'!J3</f>
        <v>80系列隔热推拉窗</v>
      </c>
      <c r="QK2" s="53"/>
      <c r="QL2" s="53"/>
      <c r="QM2" s="53" t="s">
        <v>529</v>
      </c>
      <c r="QN2" s="53" t="s">
        <v>534</v>
      </c>
      <c r="QO2" s="53"/>
      <c r="QP2" s="53" t="s">
        <v>531</v>
      </c>
      <c r="QQ2" s="53"/>
      <c r="QR2" s="53" t="s">
        <v>319</v>
      </c>
      <c r="QS2" s="53" t="str">
        <f>'[1]80系列隔热推拉窗5+12+5'!S3</f>
        <v>80系列隔热推拉窗</v>
      </c>
      <c r="QT2" s="53"/>
      <c r="QU2" s="53"/>
      <c r="QV2" s="53" t="s">
        <v>529</v>
      </c>
      <c r="QW2" s="53" t="s">
        <v>534</v>
      </c>
      <c r="QX2" s="53"/>
      <c r="QY2" s="53" t="s">
        <v>531</v>
      </c>
      <c r="QZ2" s="53"/>
      <c r="RA2" s="53" t="s">
        <v>319</v>
      </c>
      <c r="RB2" s="53" t="str">
        <f>'[1]80系列隔热推拉窗5+12+5'!AB3</f>
        <v>80系列隔热推拉窗</v>
      </c>
      <c r="RC2" s="53"/>
      <c r="RD2" s="53"/>
      <c r="RE2" s="53" t="s">
        <v>529</v>
      </c>
      <c r="RF2" s="53" t="s">
        <v>534</v>
      </c>
      <c r="RG2" s="53"/>
      <c r="RH2" s="53" t="s">
        <v>531</v>
      </c>
      <c r="RI2" s="53"/>
      <c r="RJ2" s="53" t="s">
        <v>319</v>
      </c>
      <c r="RK2" s="53" t="str">
        <f>'[1]80系列普铝推拉窗平开窗'!A3</f>
        <v>80系列普铝推拉窗</v>
      </c>
      <c r="RL2" s="53"/>
      <c r="RM2" s="53"/>
      <c r="RN2" s="53" t="s">
        <v>529</v>
      </c>
      <c r="RO2" s="53" t="s">
        <v>534</v>
      </c>
      <c r="RP2" s="53"/>
      <c r="RQ2" s="53" t="s">
        <v>531</v>
      </c>
      <c r="RR2" s="53"/>
      <c r="RS2" s="53" t="s">
        <v>319</v>
      </c>
      <c r="RT2" s="53" t="str">
        <f>'[1]80系列普铝推拉窗平开窗'!J3</f>
        <v>80系列普铝推拉窗</v>
      </c>
      <c r="RU2" s="53"/>
      <c r="RV2" s="53"/>
      <c r="RW2" s="53" t="s">
        <v>529</v>
      </c>
      <c r="RX2" s="53" t="s">
        <v>534</v>
      </c>
      <c r="RY2" s="53"/>
      <c r="RZ2" s="53" t="s">
        <v>531</v>
      </c>
      <c r="SA2" s="53"/>
      <c r="SB2" s="53" t="s">
        <v>319</v>
      </c>
      <c r="SC2" s="53" t="str">
        <f>'[1]80系列普铝推拉窗平开窗'!S3</f>
        <v>80系列普铝推拉窗</v>
      </c>
      <c r="SD2" s="53"/>
      <c r="SE2" s="53"/>
      <c r="SF2" s="53" t="s">
        <v>529</v>
      </c>
      <c r="SG2" s="53" t="s">
        <v>534</v>
      </c>
      <c r="SH2" s="53"/>
      <c r="SI2" s="53" t="s">
        <v>531</v>
      </c>
      <c r="SJ2" s="53"/>
      <c r="SK2" s="53" t="s">
        <v>319</v>
      </c>
      <c r="SL2" s="53" t="str">
        <f>'[1]80系列普铝推拉窗平开窗'!AB3</f>
        <v>80系列普铝推拉窗</v>
      </c>
      <c r="SM2" s="53"/>
      <c r="SN2" s="53"/>
      <c r="SO2" s="53" t="s">
        <v>529</v>
      </c>
      <c r="SP2" s="53" t="s">
        <v>534</v>
      </c>
      <c r="SQ2" s="53"/>
      <c r="SR2" s="53" t="s">
        <v>531</v>
      </c>
      <c r="SS2" s="53"/>
      <c r="ST2" s="53" t="s">
        <v>319</v>
      </c>
      <c r="SU2" s="53" t="str">
        <f>'[1]80系列普铝推拉窗平开窗'!AK3</f>
        <v>80系列普铝推拉窗</v>
      </c>
      <c r="SV2" s="53"/>
      <c r="SW2" s="53"/>
      <c r="SX2" s="53" t="s">
        <v>529</v>
      </c>
      <c r="SY2" s="53" t="s">
        <v>534</v>
      </c>
      <c r="SZ2" s="53"/>
      <c r="TA2" s="53" t="s">
        <v>531</v>
      </c>
      <c r="TB2" s="53"/>
      <c r="TC2" s="53" t="s">
        <v>319</v>
      </c>
      <c r="TD2" s="53" t="str">
        <f>'[1]80系列普铝推拉窗平开窗'!AT3</f>
        <v>80系列普铝推拉窗</v>
      </c>
      <c r="TE2" s="53"/>
      <c r="TF2" s="53"/>
      <c r="TG2" s="53" t="s">
        <v>529</v>
      </c>
      <c r="TH2" s="53" t="s">
        <v>534</v>
      </c>
      <c r="TI2" s="53"/>
      <c r="TJ2" s="53" t="s">
        <v>531</v>
      </c>
      <c r="TK2" s="53"/>
      <c r="TL2" s="53" t="s">
        <v>319</v>
      </c>
      <c r="TM2" s="53" t="str">
        <f>'[1]80系列普铝推拉窗平开窗'!BC3</f>
        <v>80系列普铝推拉窗</v>
      </c>
      <c r="TN2" s="53"/>
      <c r="TO2" s="53"/>
      <c r="TP2" s="53" t="s">
        <v>529</v>
      </c>
      <c r="TQ2" s="53" t="s">
        <v>534</v>
      </c>
      <c r="TR2" s="53"/>
      <c r="TS2" s="53" t="s">
        <v>531</v>
      </c>
      <c r="TT2" s="53"/>
      <c r="TU2" s="53" t="s">
        <v>319</v>
      </c>
      <c r="TV2" s="53" t="str">
        <f>'[1]80系列普铝推拉窗平开窗'!BL3</f>
        <v>80系列普铝推拉窗</v>
      </c>
      <c r="TW2" s="53"/>
      <c r="TX2" s="53"/>
      <c r="TY2" s="53" t="s">
        <v>529</v>
      </c>
      <c r="TZ2" s="53" t="s">
        <v>534</v>
      </c>
      <c r="UA2" s="53"/>
      <c r="UB2" s="53" t="s">
        <v>531</v>
      </c>
      <c r="UC2" s="53"/>
      <c r="UD2" s="53" t="s">
        <v>319</v>
      </c>
      <c r="UE2" s="53" t="str">
        <f>'[1]80系列普铝推拉窗平开窗'!BU3</f>
        <v>80系列普铝推拉窗</v>
      </c>
      <c r="UF2" s="53"/>
      <c r="UG2" s="53"/>
      <c r="UH2" s="53" t="s">
        <v>529</v>
      </c>
      <c r="UI2" s="53" t="s">
        <v>534</v>
      </c>
      <c r="UJ2" s="53"/>
      <c r="UK2" s="53" t="s">
        <v>531</v>
      </c>
      <c r="UL2" s="53"/>
      <c r="UM2" s="53" t="s">
        <v>319</v>
      </c>
      <c r="UN2" s="53" t="str">
        <f>'[1]80系列普铝推拉窗平开窗'!CD3</f>
        <v>80系列普铝推拉窗</v>
      </c>
      <c r="UO2" s="53"/>
      <c r="UP2" s="53"/>
      <c r="UQ2" s="53" t="s">
        <v>529</v>
      </c>
      <c r="UR2" s="53" t="s">
        <v>534</v>
      </c>
      <c r="US2" s="53"/>
      <c r="UT2" s="53" t="s">
        <v>531</v>
      </c>
      <c r="UU2" s="53"/>
      <c r="UV2" s="53" t="s">
        <v>319</v>
      </c>
      <c r="UW2" s="53" t="str">
        <f>'[1]80系列普铝推拉窗平开窗'!CM3</f>
        <v>80系列普铝推拉窗</v>
      </c>
      <c r="UX2" s="53"/>
      <c r="UY2" s="53"/>
      <c r="UZ2" s="53" t="s">
        <v>529</v>
      </c>
      <c r="VA2" s="53" t="s">
        <v>534</v>
      </c>
      <c r="VB2" s="53"/>
      <c r="VC2" s="53" t="s">
        <v>531</v>
      </c>
      <c r="VD2" s="53"/>
      <c r="VE2" s="53" t="s">
        <v>319</v>
      </c>
      <c r="VF2" s="53" t="str">
        <f>'[1]80系列普铝推拉窗平开窗'!CV3</f>
        <v>80系列普铝推拉窗</v>
      </c>
      <c r="VG2" s="53"/>
      <c r="VH2" s="53"/>
      <c r="VI2" s="53" t="s">
        <v>529</v>
      </c>
      <c r="VJ2" s="53" t="s">
        <v>534</v>
      </c>
      <c r="VK2" s="53"/>
      <c r="VL2" s="53" t="s">
        <v>531</v>
      </c>
      <c r="VM2" s="53"/>
      <c r="VN2" s="53" t="s">
        <v>319</v>
      </c>
      <c r="VO2" s="53" t="str">
        <f>'[1]80系列普铝推拉门5+12+5钢化'!A3</f>
        <v>80系列普铝推拉门</v>
      </c>
      <c r="VP2" s="53"/>
      <c r="VQ2" s="53"/>
      <c r="VR2" s="53" t="s">
        <v>529</v>
      </c>
      <c r="VS2" s="53" t="s">
        <v>534</v>
      </c>
      <c r="VT2" s="53"/>
      <c r="VU2" s="53" t="s">
        <v>531</v>
      </c>
      <c r="VV2" s="53"/>
      <c r="VW2" s="53" t="s">
        <v>319</v>
      </c>
      <c r="VX2" s="53" t="str">
        <f>'[1]80系列普铝推拉门5+12+5钢化'!J3</f>
        <v>80系列普铝推拉门</v>
      </c>
      <c r="VY2" s="53"/>
      <c r="VZ2" s="53"/>
      <c r="WA2" s="53" t="s">
        <v>529</v>
      </c>
      <c r="WB2" s="53" t="s">
        <v>534</v>
      </c>
      <c r="WC2" s="53"/>
      <c r="WD2" s="53" t="s">
        <v>531</v>
      </c>
      <c r="WE2" s="53"/>
      <c r="WF2" s="53" t="s">
        <v>319</v>
      </c>
      <c r="WG2" s="53" t="str">
        <f>'[1]80系列普铝推拉门5+12+5钢化'!S3</f>
        <v>80系列普铝推拉门</v>
      </c>
      <c r="WH2" s="53"/>
      <c r="WI2" s="53"/>
      <c r="WJ2" s="53" t="s">
        <v>529</v>
      </c>
      <c r="WK2" s="53" t="s">
        <v>534</v>
      </c>
      <c r="WL2" s="53"/>
      <c r="WM2" s="53" t="s">
        <v>531</v>
      </c>
      <c r="WN2" s="53"/>
      <c r="WO2" s="53" t="s">
        <v>319</v>
      </c>
      <c r="WP2" s="53" t="str">
        <f>'[1]80系列普铝推拉门5+12+5钢化'!AB3</f>
        <v>80系列普铝推拉门</v>
      </c>
      <c r="WQ2" s="53"/>
      <c r="WR2" s="53"/>
      <c r="WS2" s="53" t="s">
        <v>529</v>
      </c>
      <c r="WT2" s="53" t="s">
        <v>534</v>
      </c>
      <c r="WU2" s="53"/>
      <c r="WV2" s="53" t="s">
        <v>531</v>
      </c>
      <c r="WW2" s="53"/>
      <c r="WX2" s="53" t="s">
        <v>319</v>
      </c>
      <c r="WY2" s="53" t="str">
        <f>'[1]80系列普铝推拉门5+12+5钢化'!AK3</f>
        <v>80系列普铝推拉门</v>
      </c>
      <c r="WZ2" s="53"/>
      <c r="XA2" s="53"/>
      <c r="XB2" s="53" t="s">
        <v>529</v>
      </c>
      <c r="XC2" s="53" t="s">
        <v>534</v>
      </c>
      <c r="XD2" s="53"/>
      <c r="XE2" s="53" t="s">
        <v>531</v>
      </c>
      <c r="XF2" s="53"/>
      <c r="XG2" s="53" t="s">
        <v>319</v>
      </c>
      <c r="XH2" s="53" t="str">
        <f>'[1]80系列普铝推拉门5+12+5钢化'!AT3</f>
        <v>80系列普铝推拉门</v>
      </c>
      <c r="XI2" s="53"/>
      <c r="XJ2" s="53"/>
      <c r="XK2" s="53" t="s">
        <v>529</v>
      </c>
      <c r="XL2" s="53" t="s">
        <v>534</v>
      </c>
      <c r="XM2" s="53"/>
      <c r="XN2" s="53" t="s">
        <v>531</v>
      </c>
      <c r="XO2" s="53"/>
      <c r="XP2" s="53" t="s">
        <v>319</v>
      </c>
      <c r="XQ2" s="53" t="str">
        <f>'[1]80系列普铝推拉门5+12+5钢化'!BC3</f>
        <v>80系列普铝推拉门</v>
      </c>
      <c r="XR2" s="53"/>
      <c r="XS2" s="53"/>
      <c r="XT2" s="53" t="s">
        <v>529</v>
      </c>
      <c r="XU2" s="53" t="s">
        <v>534</v>
      </c>
      <c r="XV2" s="53"/>
      <c r="XW2" s="53" t="s">
        <v>531</v>
      </c>
      <c r="XX2" s="53"/>
    </row>
    <row r="3" s="49" customFormat="1" spans="1:648">
      <c r="A3" s="53" t="s">
        <v>535</v>
      </c>
      <c r="B3" s="53" t="str">
        <f>[1]地弹门!D3</f>
        <v>M1523</v>
      </c>
      <c r="C3" s="53"/>
      <c r="D3" s="53"/>
      <c r="E3" s="53" t="s">
        <v>536</v>
      </c>
      <c r="F3" s="53"/>
      <c r="G3" s="53"/>
      <c r="H3" s="53"/>
      <c r="I3" s="53"/>
      <c r="J3" s="53" t="s">
        <v>535</v>
      </c>
      <c r="K3" s="53" t="str">
        <f>[1]地弹门!N3</f>
        <v>M1823</v>
      </c>
      <c r="L3" s="53"/>
      <c r="M3" s="53"/>
      <c r="N3" s="53" t="s">
        <v>536</v>
      </c>
      <c r="O3" s="53"/>
      <c r="P3" s="53"/>
      <c r="Q3" s="53"/>
      <c r="R3" s="53"/>
      <c r="S3" s="53" t="s">
        <v>535</v>
      </c>
      <c r="T3" s="53" t="str">
        <f>[1]地弹门!X3</f>
        <v>MLC2823</v>
      </c>
      <c r="U3" s="53"/>
      <c r="V3" s="53"/>
      <c r="W3" s="53" t="s">
        <v>536</v>
      </c>
      <c r="X3" s="53"/>
      <c r="Y3" s="53"/>
      <c r="Z3" s="53"/>
      <c r="AA3" s="53"/>
      <c r="AB3" s="53" t="s">
        <v>535</v>
      </c>
      <c r="AC3" s="53" t="str">
        <f>'[1]55系列隔热内平开窗（5+12+5LOW -E6）'!D3</f>
        <v>PC2017</v>
      </c>
      <c r="AD3" s="53"/>
      <c r="AE3" s="53"/>
      <c r="AF3" s="53" t="s">
        <v>536</v>
      </c>
      <c r="AG3" s="53"/>
      <c r="AH3" s="53"/>
      <c r="AI3" s="53"/>
      <c r="AJ3" s="53"/>
      <c r="AK3" s="53" t="s">
        <v>535</v>
      </c>
      <c r="AL3" s="53" t="str">
        <f>'[1]55系列隔热内平开窗（5+12+5LOW -E6）'!N3</f>
        <v>PC1817</v>
      </c>
      <c r="AM3" s="53"/>
      <c r="AN3" s="53"/>
      <c r="AO3" s="53" t="s">
        <v>536</v>
      </c>
      <c r="AP3" s="53"/>
      <c r="AQ3" s="53"/>
      <c r="AR3" s="53"/>
      <c r="AS3" s="53"/>
      <c r="AT3" s="53" t="s">
        <v>535</v>
      </c>
      <c r="AU3" s="53" t="str">
        <f>'[1]55系列隔热内平开窗（5+12+5LOW -E6）'!X3</f>
        <v>C3017</v>
      </c>
      <c r="AV3" s="53"/>
      <c r="AW3" s="53"/>
      <c r="AX3" s="53" t="s">
        <v>536</v>
      </c>
      <c r="AY3" s="53"/>
      <c r="AZ3" s="53"/>
      <c r="BA3" s="53"/>
      <c r="BB3" s="53"/>
      <c r="BC3" s="53" t="s">
        <v>535</v>
      </c>
      <c r="BD3" s="53" t="str">
        <f>'[1]55系列隔热内平开窗（5+12+5LOW -E6）'!AH3</f>
        <v>PC1917</v>
      </c>
      <c r="BE3" s="53"/>
      <c r="BF3" s="53"/>
      <c r="BG3" s="53" t="s">
        <v>536</v>
      </c>
      <c r="BH3" s="53"/>
      <c r="BI3" s="53"/>
      <c r="BJ3" s="53"/>
      <c r="BK3" s="53"/>
      <c r="BL3" s="53" t="s">
        <v>535</v>
      </c>
      <c r="BM3" s="53" t="str">
        <f>'[1]55系列隔热内平开窗（5+12+5LOW -E6）'!AR3</f>
        <v>PC2117</v>
      </c>
      <c r="BN3" s="53"/>
      <c r="BO3" s="53"/>
      <c r="BP3" s="53" t="s">
        <v>536</v>
      </c>
      <c r="BQ3" s="53"/>
      <c r="BR3" s="53"/>
      <c r="BS3" s="53"/>
      <c r="BT3" s="53"/>
      <c r="BU3" s="53" t="s">
        <v>535</v>
      </c>
      <c r="BV3" s="53" t="str">
        <f>'[1]55系列隔热内平开窗（5+12+5LOW -E6）'!BB3</f>
        <v>C1514</v>
      </c>
      <c r="BW3" s="53"/>
      <c r="BX3" s="53"/>
      <c r="BY3" s="53" t="s">
        <v>536</v>
      </c>
      <c r="BZ3" s="53"/>
      <c r="CA3" s="53"/>
      <c r="CB3" s="53"/>
      <c r="CC3" s="53"/>
      <c r="CD3" s="53" t="s">
        <v>535</v>
      </c>
      <c r="CE3" s="53" t="str">
        <f>'[1]55系列隔热内平开窗（5+12+5LOW -E6）'!BL3</f>
        <v>C1618</v>
      </c>
      <c r="CF3" s="53"/>
      <c r="CG3" s="53"/>
      <c r="CH3" s="53" t="s">
        <v>536</v>
      </c>
      <c r="CI3" s="53"/>
      <c r="CJ3" s="53"/>
      <c r="CK3" s="53"/>
      <c r="CL3" s="53"/>
      <c r="CM3" s="53" t="s">
        <v>535</v>
      </c>
      <c r="CN3" s="53" t="str">
        <f>'[1]55系列隔热内平开窗（5+12+5LOW -E6）'!BV3</f>
        <v>DC2018</v>
      </c>
      <c r="CO3" s="53"/>
      <c r="CP3" s="53"/>
      <c r="CQ3" s="53" t="s">
        <v>536</v>
      </c>
      <c r="CR3" s="53"/>
      <c r="CS3" s="53"/>
      <c r="CT3" s="53"/>
      <c r="CU3" s="53"/>
      <c r="CV3" s="53" t="s">
        <v>535</v>
      </c>
      <c r="CW3" s="53" t="str">
        <f>'[1]55系列隔热内平开窗（5+12+5LOW -E6）'!CF3</f>
        <v>C2118</v>
      </c>
      <c r="CX3" s="53"/>
      <c r="CY3" s="53"/>
      <c r="CZ3" s="53" t="s">
        <v>536</v>
      </c>
      <c r="DA3" s="53"/>
      <c r="DB3" s="53"/>
      <c r="DC3" s="53"/>
      <c r="DD3" s="53"/>
      <c r="DE3" s="53" t="s">
        <v>535</v>
      </c>
      <c r="DF3" s="53" t="str">
        <f>'[1]55系列隔热内平开窗（5+12+5LOW -E6）'!CP3</f>
        <v>PC1517</v>
      </c>
      <c r="DG3" s="53"/>
      <c r="DH3" s="53"/>
      <c r="DI3" s="53" t="s">
        <v>536</v>
      </c>
      <c r="DJ3" s="53"/>
      <c r="DK3" s="53"/>
      <c r="DL3" s="53"/>
      <c r="DM3" s="53"/>
      <c r="DN3" s="53" t="s">
        <v>535</v>
      </c>
      <c r="DO3" s="53" t="str">
        <f>'[1]55系列隔热内平开窗（5+12+5LOW -E6）'!CZ3</f>
        <v>C1817</v>
      </c>
      <c r="DP3" s="53"/>
      <c r="DQ3" s="53"/>
      <c r="DR3" s="53" t="s">
        <v>536</v>
      </c>
      <c r="DS3" s="53"/>
      <c r="DT3" s="53"/>
      <c r="DU3" s="53"/>
      <c r="DV3" s="53"/>
      <c r="DW3" s="53" t="s">
        <v>535</v>
      </c>
      <c r="DX3" s="53" t="str">
        <f>'[1]55系列隔热内平开窗（5+12+5LOW -E6）'!DJ3</f>
        <v>C1814</v>
      </c>
      <c r="DY3" s="53"/>
      <c r="DZ3" s="53"/>
      <c r="EA3" s="53" t="s">
        <v>536</v>
      </c>
      <c r="EB3" s="53"/>
      <c r="EC3" s="53"/>
      <c r="ED3" s="53"/>
      <c r="EE3" s="53"/>
      <c r="EF3" s="53" t="s">
        <v>535</v>
      </c>
      <c r="EG3" s="53" t="str">
        <f>'[1]55系列隔热内平开窗（5+12+5LOW -E6）'!DT3</f>
        <v>DC1518</v>
      </c>
      <c r="EH3" s="53"/>
      <c r="EI3" s="53"/>
      <c r="EJ3" s="53" t="s">
        <v>536</v>
      </c>
      <c r="EK3" s="53"/>
      <c r="EL3" s="53"/>
      <c r="EM3" s="53"/>
      <c r="EN3" s="53"/>
      <c r="EO3" s="53" t="s">
        <v>535</v>
      </c>
      <c r="EP3" s="53" t="str">
        <f>'[1]55系列隔热内平开窗（5+12+5LOW -E6）'!ED3</f>
        <v>C0917</v>
      </c>
      <c r="EQ3" s="53"/>
      <c r="ER3" s="53"/>
      <c r="ES3" s="53" t="s">
        <v>536</v>
      </c>
      <c r="ET3" s="53"/>
      <c r="EU3" s="53"/>
      <c r="EV3" s="53"/>
      <c r="EW3" s="53"/>
      <c r="EX3" s="53" t="s">
        <v>535</v>
      </c>
      <c r="EY3" s="53" t="str">
        <f>'[1]55系列隔热内平开窗（5+12+5LOW -E6）'!EN3</f>
        <v>C2214</v>
      </c>
      <c r="EZ3" s="53"/>
      <c r="FA3" s="53"/>
      <c r="FB3" s="53" t="s">
        <v>536</v>
      </c>
      <c r="FC3" s="53"/>
      <c r="FD3" s="53"/>
      <c r="FE3" s="53"/>
      <c r="FF3" s="53"/>
      <c r="FG3" s="53" t="s">
        <v>535</v>
      </c>
      <c r="FH3" s="53" t="str">
        <f>'[1]55系列隔热内平开窗（5+12+5LOW -E6）'!EX3</f>
        <v>C0914</v>
      </c>
      <c r="FI3" s="53"/>
      <c r="FJ3" s="53"/>
      <c r="FK3" s="53" t="s">
        <v>536</v>
      </c>
      <c r="FL3" s="53"/>
      <c r="FM3" s="53"/>
      <c r="FN3" s="53"/>
      <c r="FO3" s="53"/>
      <c r="FP3" s="53" t="s">
        <v>535</v>
      </c>
      <c r="FQ3" s="53" t="str">
        <f>'[1]55系列隔热内平开窗（5+12+5LOW -E6）'!FH3</f>
        <v>C1017</v>
      </c>
      <c r="FR3" s="53"/>
      <c r="FS3" s="53"/>
      <c r="FT3" s="53" t="s">
        <v>536</v>
      </c>
      <c r="FU3" s="53"/>
      <c r="FV3" s="53"/>
      <c r="FW3" s="53"/>
      <c r="FX3" s="53"/>
      <c r="FY3" s="53" t="s">
        <v>535</v>
      </c>
      <c r="FZ3" s="53" t="str">
        <f>'[1]55系列隔热内平开窗（5+12+5LOW -E6）'!FR3</f>
        <v>DC1518</v>
      </c>
      <c r="GA3" s="53"/>
      <c r="GB3" s="53"/>
      <c r="GC3" s="53" t="s">
        <v>536</v>
      </c>
      <c r="GD3" s="53"/>
      <c r="GE3" s="53"/>
      <c r="GF3" s="53"/>
      <c r="GG3" s="53"/>
      <c r="GH3" s="53" t="s">
        <v>535</v>
      </c>
      <c r="GI3" s="53" t="str">
        <f>'[1]55系列隔热内平开窗（5+12+5LOW -E6）'!GB3</f>
        <v>DC1818</v>
      </c>
      <c r="GJ3" s="53"/>
      <c r="GK3" s="53"/>
      <c r="GL3" s="53" t="s">
        <v>536</v>
      </c>
      <c r="GM3" s="53"/>
      <c r="GN3" s="53"/>
      <c r="GO3" s="53"/>
      <c r="GP3" s="53"/>
      <c r="GQ3" s="53" t="s">
        <v>535</v>
      </c>
      <c r="GR3" s="53" t="str">
        <f>'[1]55系列隔热内平开窗（5+12+5LOW -E6）'!GL3</f>
        <v>DC0415</v>
      </c>
      <c r="GS3" s="53"/>
      <c r="GT3" s="53"/>
      <c r="GU3" s="53" t="s">
        <v>536</v>
      </c>
      <c r="GV3" s="53"/>
      <c r="GW3" s="53"/>
      <c r="GX3" s="53"/>
      <c r="GY3" s="53"/>
      <c r="GZ3" s="53" t="s">
        <v>535</v>
      </c>
      <c r="HA3" s="53" t="str">
        <f>'[1]55系列隔热内平开窗（5+12+5LOW -E6）'!GV3</f>
        <v>C1214a</v>
      </c>
      <c r="HB3" s="53"/>
      <c r="HC3" s="53"/>
      <c r="HD3" s="53" t="s">
        <v>536</v>
      </c>
      <c r="HE3" s="53"/>
      <c r="HF3" s="53"/>
      <c r="HG3" s="53"/>
      <c r="HH3" s="53"/>
      <c r="HI3" s="53" t="s">
        <v>535</v>
      </c>
      <c r="HJ3" s="53" t="str">
        <f>'[1]55系列隔热内平开窗（5+12+5LOW -E6）'!HF3</f>
        <v>C1210</v>
      </c>
      <c r="HK3" s="53"/>
      <c r="HL3" s="53"/>
      <c r="HM3" s="53" t="s">
        <v>536</v>
      </c>
      <c r="HN3" s="53"/>
      <c r="HO3" s="53"/>
      <c r="HP3" s="53"/>
      <c r="HQ3" s="53"/>
      <c r="HR3" s="53" t="s">
        <v>535</v>
      </c>
      <c r="HS3" s="53" t="str">
        <f>'[1]55系列隔热内平开窗（5+12+5LOW -E6）'!HP3</f>
        <v>C1115</v>
      </c>
      <c r="HT3" s="53"/>
      <c r="HU3" s="53"/>
      <c r="HV3" s="53" t="s">
        <v>536</v>
      </c>
      <c r="HW3" s="53"/>
      <c r="HX3" s="53"/>
      <c r="HY3" s="53"/>
      <c r="HZ3" s="53"/>
      <c r="IA3" s="53" t="s">
        <v>535</v>
      </c>
      <c r="IB3" s="53" t="str">
        <f>'[1]55系列隔热内平开窗（5+12+5LOW -E6）'!HZ3</f>
        <v>C0410</v>
      </c>
      <c r="IC3" s="53"/>
      <c r="ID3" s="53"/>
      <c r="IE3" s="53" t="s">
        <v>536</v>
      </c>
      <c r="IF3" s="53"/>
      <c r="IG3" s="53"/>
      <c r="IH3" s="53"/>
      <c r="II3" s="53"/>
      <c r="IJ3" s="53" t="s">
        <v>535</v>
      </c>
      <c r="IK3" s="53" t="str">
        <f>'[1]55系列上悬窗'!D3</f>
        <v>C0414</v>
      </c>
      <c r="IL3" s="53"/>
      <c r="IM3" s="53"/>
      <c r="IN3" s="53" t="s">
        <v>536</v>
      </c>
      <c r="IO3" s="53"/>
      <c r="IP3" s="53"/>
      <c r="IQ3" s="53"/>
      <c r="IR3" s="53"/>
      <c r="IS3" s="53" t="s">
        <v>535</v>
      </c>
      <c r="IT3" s="53" t="str">
        <f>'[1]55系列上悬窗'!N3</f>
        <v>C0614</v>
      </c>
      <c r="IU3" s="53"/>
      <c r="IV3" s="53"/>
      <c r="IW3" s="53" t="s">
        <v>536</v>
      </c>
      <c r="IX3" s="53"/>
      <c r="IY3" s="53"/>
      <c r="IZ3" s="53"/>
      <c r="JA3" s="53"/>
      <c r="JB3" s="53" t="s">
        <v>535</v>
      </c>
      <c r="JC3" s="53" t="str">
        <f>'[1]55系列上悬窗'!X3</f>
        <v>C0914</v>
      </c>
      <c r="JD3" s="53"/>
      <c r="JE3" s="53"/>
      <c r="JF3" s="53" t="s">
        <v>536</v>
      </c>
      <c r="JG3" s="53"/>
      <c r="JH3" s="53"/>
      <c r="JI3" s="53"/>
      <c r="JJ3" s="53"/>
      <c r="JK3" s="53" t="s">
        <v>535</v>
      </c>
      <c r="JL3" s="53" t="str">
        <f>'[1]55系列上悬窗'!AH3</f>
        <v>C0714</v>
      </c>
      <c r="JM3" s="53"/>
      <c r="JN3" s="53"/>
      <c r="JO3" s="53" t="s">
        <v>536</v>
      </c>
      <c r="JP3" s="53"/>
      <c r="JQ3" s="53"/>
      <c r="JR3" s="53"/>
      <c r="JS3" s="53"/>
      <c r="JT3" s="53" t="s">
        <v>535</v>
      </c>
      <c r="JU3" s="53" t="str">
        <f>'[1]55系列上悬窗'!AR3</f>
        <v>C0415</v>
      </c>
      <c r="JV3" s="53"/>
      <c r="JW3" s="53"/>
      <c r="JX3" s="53" t="s">
        <v>536</v>
      </c>
      <c r="JY3" s="53"/>
      <c r="JZ3" s="53"/>
      <c r="KA3" s="53"/>
      <c r="KB3" s="53"/>
      <c r="KC3" s="53" t="s">
        <v>535</v>
      </c>
      <c r="KD3" s="53" t="str">
        <f>'[1]55系列上悬窗'!BB3</f>
        <v>C0814</v>
      </c>
      <c r="KE3" s="53"/>
      <c r="KF3" s="53"/>
      <c r="KG3" s="53" t="s">
        <v>536</v>
      </c>
      <c r="KH3" s="53"/>
      <c r="KI3" s="53"/>
      <c r="KJ3" s="53"/>
      <c r="KK3" s="53"/>
      <c r="KL3" s="53" t="s">
        <v>535</v>
      </c>
      <c r="KM3" s="53" t="str">
        <f>'[1]55系列断桥外平开窗（5+12+5非钢'!D3</f>
        <v>C1217</v>
      </c>
      <c r="KN3" s="53"/>
      <c r="KO3" s="53"/>
      <c r="KP3" s="53" t="s">
        <v>536</v>
      </c>
      <c r="KQ3" s="53"/>
      <c r="KR3" s="53"/>
      <c r="KS3" s="53"/>
      <c r="KT3" s="53"/>
      <c r="KU3" s="53" t="s">
        <v>535</v>
      </c>
      <c r="KV3" s="53" t="str">
        <f>'[1]55系列断桥外平开窗（5+12+5非钢'!N3</f>
        <v>C09522</v>
      </c>
      <c r="KW3" s="53"/>
      <c r="KX3" s="53"/>
      <c r="KY3" s="53" t="s">
        <v>536</v>
      </c>
      <c r="KZ3" s="53"/>
      <c r="LA3" s="53"/>
      <c r="LB3" s="53"/>
      <c r="LC3" s="53"/>
      <c r="LD3" s="53" t="s">
        <v>535</v>
      </c>
      <c r="LE3" s="53" t="str">
        <f>'[1]55系列断桥外平开窗（5+12+5非钢'!X3</f>
        <v>C1217</v>
      </c>
      <c r="LF3" s="53"/>
      <c r="LG3" s="53"/>
      <c r="LH3" s="53" t="s">
        <v>536</v>
      </c>
      <c r="LI3" s="53"/>
      <c r="LJ3" s="53"/>
      <c r="LK3" s="53"/>
      <c r="LL3" s="53"/>
      <c r="LM3" s="53" t="s">
        <v>535</v>
      </c>
      <c r="LN3" s="53" t="str">
        <f>'[1]55隔热平开门钢化'!D3</f>
        <v>TLM1623</v>
      </c>
      <c r="LO3" s="53"/>
      <c r="LP3" s="53"/>
      <c r="LQ3" s="53" t="s">
        <v>536</v>
      </c>
      <c r="LR3" s="53"/>
      <c r="LS3" s="53"/>
      <c r="LT3" s="53"/>
      <c r="LU3" s="53"/>
      <c r="LV3" s="53" t="s">
        <v>535</v>
      </c>
      <c r="LW3" s="53" t="str">
        <f>'[1]55隔热平开门钢化'!N3</f>
        <v>MLC2123</v>
      </c>
      <c r="LX3" s="53"/>
      <c r="LY3" s="53"/>
      <c r="LZ3" s="53" t="s">
        <v>536</v>
      </c>
      <c r="MA3" s="53"/>
      <c r="MB3" s="53"/>
      <c r="MC3" s="53"/>
      <c r="MD3" s="53"/>
      <c r="ME3" s="53" t="s">
        <v>535</v>
      </c>
      <c r="MF3" s="53" t="str">
        <f>'[1]55隔热平开门钢化'!X3</f>
        <v>TLM1823</v>
      </c>
      <c r="MG3" s="53"/>
      <c r="MH3" s="53"/>
      <c r="MI3" s="53" t="s">
        <v>536</v>
      </c>
      <c r="MJ3" s="53"/>
      <c r="MK3" s="53"/>
      <c r="ML3" s="53"/>
      <c r="MM3" s="53"/>
      <c r="MN3" s="53" t="s">
        <v>535</v>
      </c>
      <c r="MO3" s="53" t="str">
        <f>'[1]55隔热平开门钢化'!AH3</f>
        <v>TLM0821</v>
      </c>
      <c r="MP3" s="53"/>
      <c r="MQ3" s="53"/>
      <c r="MR3" s="53" t="s">
        <v>536</v>
      </c>
      <c r="MS3" s="53"/>
      <c r="MT3" s="53"/>
      <c r="MU3" s="53"/>
      <c r="MV3" s="53"/>
      <c r="MW3" s="53" t="s">
        <v>535</v>
      </c>
      <c r="MX3" s="53" t="str">
        <f>'[1]55隔热平开门钢化'!AR3</f>
        <v>TLM1221</v>
      </c>
      <c r="MY3" s="53"/>
      <c r="MZ3" s="53"/>
      <c r="NA3" s="53" t="s">
        <v>536</v>
      </c>
      <c r="NB3" s="53"/>
      <c r="NC3" s="53"/>
      <c r="ND3" s="53"/>
      <c r="NE3" s="53"/>
      <c r="NF3" s="53" t="s">
        <v>535</v>
      </c>
      <c r="NG3" s="53" t="str">
        <f>'[1]55隔热平开门钢化'!BL3</f>
        <v>M1823</v>
      </c>
      <c r="NH3" s="53"/>
      <c r="NI3" s="53"/>
      <c r="NJ3" s="53" t="s">
        <v>536</v>
      </c>
      <c r="NK3" s="53"/>
      <c r="NL3" s="53"/>
      <c r="NM3" s="53"/>
      <c r="NN3" s="53"/>
      <c r="NO3" s="53" t="s">
        <v>535</v>
      </c>
      <c r="NP3" s="53" t="str">
        <f>'[1]55系列普铝外平开窗'!D3</f>
        <v>C1712</v>
      </c>
      <c r="NQ3" s="53"/>
      <c r="NR3" s="53"/>
      <c r="NS3" s="53" t="s">
        <v>536</v>
      </c>
      <c r="NT3" s="53"/>
      <c r="NU3" s="53"/>
      <c r="NV3" s="53"/>
      <c r="NW3" s="53"/>
      <c r="NX3" s="53" t="s">
        <v>535</v>
      </c>
      <c r="NY3" s="53" t="str">
        <f>'[1]55系列普铝固定窗 (2)'!D3</f>
        <v>C1012</v>
      </c>
      <c r="NZ3" s="53"/>
      <c r="OA3" s="53"/>
      <c r="OB3" s="53" t="s">
        <v>536</v>
      </c>
      <c r="OC3" s="53"/>
      <c r="OD3" s="53"/>
      <c r="OE3" s="53"/>
      <c r="OF3" s="53"/>
      <c r="OG3" s="53" t="s">
        <v>535</v>
      </c>
      <c r="OH3" s="53" t="str">
        <f>'[1]55系列普铝固定窗 (2)'!N3</f>
        <v>C1214</v>
      </c>
      <c r="OI3" s="53"/>
      <c r="OJ3" s="53"/>
      <c r="OK3" s="53" t="s">
        <v>536</v>
      </c>
      <c r="OL3" s="53"/>
      <c r="OM3" s="53"/>
      <c r="ON3" s="53"/>
      <c r="OO3" s="53"/>
      <c r="OP3" s="53" t="s">
        <v>535</v>
      </c>
      <c r="OQ3" s="53" t="str">
        <f>'[1]55系列普铝固定窗 (2)'!X3</f>
        <v>C1210</v>
      </c>
      <c r="OR3" s="53"/>
      <c r="OS3" s="53"/>
      <c r="OT3" s="53" t="s">
        <v>536</v>
      </c>
      <c r="OU3" s="53"/>
      <c r="OV3" s="53"/>
      <c r="OW3" s="53"/>
      <c r="OX3" s="53"/>
      <c r="OY3" s="53" t="s">
        <v>535</v>
      </c>
      <c r="OZ3" s="53" t="str">
        <f>'[1]55系列普铝内平开窗'!D3</f>
        <v>C2418</v>
      </c>
      <c r="PA3" s="53"/>
      <c r="PB3" s="53"/>
      <c r="PC3" s="53" t="s">
        <v>536</v>
      </c>
      <c r="PD3" s="53"/>
      <c r="PE3" s="53"/>
      <c r="PF3" s="53"/>
      <c r="PG3" s="53"/>
      <c r="PH3" s="53" t="s">
        <v>535</v>
      </c>
      <c r="PI3" s="53" t="str">
        <f>'[1]55系列普铝外平开窗'!N3</f>
        <v>C1217</v>
      </c>
      <c r="PJ3" s="53"/>
      <c r="PK3" s="53"/>
      <c r="PL3" s="53" t="s">
        <v>536</v>
      </c>
      <c r="PM3" s="53"/>
      <c r="PN3" s="53"/>
      <c r="PO3" s="53"/>
      <c r="PP3" s="53"/>
      <c r="PQ3" s="53" t="s">
        <v>535</v>
      </c>
      <c r="PR3" s="53" t="str">
        <f>'[1]55系列普铝外平开窗'!X3</f>
        <v>C1521</v>
      </c>
      <c r="PS3" s="53"/>
      <c r="PT3" s="53"/>
      <c r="PU3" s="53" t="s">
        <v>536</v>
      </c>
      <c r="PV3" s="53"/>
      <c r="PW3" s="53"/>
      <c r="PX3" s="53"/>
      <c r="PY3" s="53"/>
      <c r="PZ3" s="53" t="s">
        <v>535</v>
      </c>
      <c r="QA3" s="53" t="str">
        <f>'[1]80系列隔热推拉窗5+12+5'!E3</f>
        <v>C1214</v>
      </c>
      <c r="QB3" s="53"/>
      <c r="QC3" s="53"/>
      <c r="QD3" s="53" t="s">
        <v>536</v>
      </c>
      <c r="QE3" s="53"/>
      <c r="QF3" s="53"/>
      <c r="QG3" s="53"/>
      <c r="QH3" s="53"/>
      <c r="QI3" s="53" t="s">
        <v>535</v>
      </c>
      <c r="QJ3" s="53" t="str">
        <f>'[1]80系列隔热推拉窗5+12+5'!N3</f>
        <v>C1517</v>
      </c>
      <c r="QK3" s="53"/>
      <c r="QL3" s="53"/>
      <c r="QM3" s="53" t="s">
        <v>536</v>
      </c>
      <c r="QN3" s="53"/>
      <c r="QO3" s="53"/>
      <c r="QP3" s="53"/>
      <c r="QQ3" s="53"/>
      <c r="QR3" s="53" t="s">
        <v>535</v>
      </c>
      <c r="QS3" s="53" t="str">
        <f>'[1]80系列隔热推拉窗5+12+5'!W3</f>
        <v>C1210</v>
      </c>
      <c r="QT3" s="53"/>
      <c r="QU3" s="53"/>
      <c r="QV3" s="53" t="s">
        <v>536</v>
      </c>
      <c r="QW3" s="53"/>
      <c r="QX3" s="53"/>
      <c r="QY3" s="53"/>
      <c r="QZ3" s="53"/>
      <c r="RA3" s="53" t="s">
        <v>535</v>
      </c>
      <c r="RB3" s="53" t="str">
        <f>'[1]80系列隔热推拉窗5+12+5'!AF3</f>
        <v>C1314</v>
      </c>
      <c r="RC3" s="53"/>
      <c r="RD3" s="53"/>
      <c r="RE3" s="53" t="s">
        <v>536</v>
      </c>
      <c r="RF3" s="53"/>
      <c r="RG3" s="53"/>
      <c r="RH3" s="53"/>
      <c r="RI3" s="53"/>
      <c r="RJ3" s="53" t="s">
        <v>535</v>
      </c>
      <c r="RK3" s="53" t="str">
        <f>'[1]80系列普铝推拉窗平开窗'!E3</f>
        <v>DC2418</v>
      </c>
      <c r="RL3" s="53"/>
      <c r="RM3" s="53"/>
      <c r="RN3" s="53" t="s">
        <v>536</v>
      </c>
      <c r="RO3" s="53"/>
      <c r="RP3" s="53"/>
      <c r="RQ3" s="53"/>
      <c r="RR3" s="53"/>
      <c r="RS3" s="53" t="s">
        <v>535</v>
      </c>
      <c r="RT3" s="53" t="str">
        <f>'[1]80系列普铝推拉窗平开窗'!N3</f>
        <v>DC1818</v>
      </c>
      <c r="RU3" s="53"/>
      <c r="RV3" s="53"/>
      <c r="RW3" s="53" t="s">
        <v>536</v>
      </c>
      <c r="RX3" s="53"/>
      <c r="RY3" s="53"/>
      <c r="RZ3" s="53"/>
      <c r="SA3" s="53"/>
      <c r="SB3" s="53" t="s">
        <v>535</v>
      </c>
      <c r="SC3" s="53" t="str">
        <f>'[1]80系列普铝推拉窗平开窗'!W3</f>
        <v>C1818</v>
      </c>
      <c r="SD3" s="53"/>
      <c r="SE3" s="53"/>
      <c r="SF3" s="53" t="s">
        <v>536</v>
      </c>
      <c r="SG3" s="53"/>
      <c r="SH3" s="53"/>
      <c r="SI3" s="53"/>
      <c r="SJ3" s="53"/>
      <c r="SK3" s="53" t="s">
        <v>535</v>
      </c>
      <c r="SL3" s="53" t="str">
        <f>'[1]80系列普铝推拉窗平开窗'!AF3</f>
        <v>C3518</v>
      </c>
      <c r="SM3" s="53"/>
      <c r="SN3" s="53"/>
      <c r="SO3" s="53" t="s">
        <v>536</v>
      </c>
      <c r="SP3" s="53"/>
      <c r="SQ3" s="53"/>
      <c r="SR3" s="53"/>
      <c r="SS3" s="53"/>
      <c r="ST3" s="53" t="s">
        <v>535</v>
      </c>
      <c r="SU3" s="53" t="str">
        <f>'[1]80系列普铝推拉窗平开窗'!AO3</f>
        <v>C3018</v>
      </c>
      <c r="SV3" s="53"/>
      <c r="SW3" s="53"/>
      <c r="SX3" s="53" t="s">
        <v>536</v>
      </c>
      <c r="SY3" s="53"/>
      <c r="SZ3" s="53"/>
      <c r="TA3" s="53"/>
      <c r="TB3" s="53"/>
      <c r="TC3" s="53" t="s">
        <v>535</v>
      </c>
      <c r="TD3" s="53" t="str">
        <f>'[1]80系列普铝推拉窗平开窗'!AX3</f>
        <v>C1618</v>
      </c>
      <c r="TE3" s="53"/>
      <c r="TF3" s="53"/>
      <c r="TG3" s="53" t="s">
        <v>536</v>
      </c>
      <c r="TH3" s="53"/>
      <c r="TI3" s="53"/>
      <c r="TJ3" s="53"/>
      <c r="TK3" s="53"/>
      <c r="TL3" s="53" t="s">
        <v>535</v>
      </c>
      <c r="TM3" s="53" t="str">
        <f>'[1]80系列普铝推拉窗平开窗'!BG3</f>
        <v>DC1218</v>
      </c>
      <c r="TN3" s="53"/>
      <c r="TO3" s="53"/>
      <c r="TP3" s="53" t="s">
        <v>536</v>
      </c>
      <c r="TQ3" s="53"/>
      <c r="TR3" s="53"/>
      <c r="TS3" s="53"/>
      <c r="TT3" s="53"/>
      <c r="TU3" s="53" t="s">
        <v>535</v>
      </c>
      <c r="TV3" s="53" t="str">
        <f>'[1]80系列普铝推拉窗平开窗'!BP3</f>
        <v>C1018</v>
      </c>
      <c r="TW3" s="53"/>
      <c r="TX3" s="53"/>
      <c r="TY3" s="53" t="s">
        <v>536</v>
      </c>
      <c r="TZ3" s="53"/>
      <c r="UA3" s="53"/>
      <c r="UB3" s="53"/>
      <c r="UC3" s="53"/>
      <c r="UD3" s="53" t="s">
        <v>535</v>
      </c>
      <c r="UE3" s="53" t="str">
        <f>'[1]80系列普铝推拉窗平开窗'!BY3</f>
        <v>C0918</v>
      </c>
      <c r="UF3" s="53"/>
      <c r="UG3" s="53"/>
      <c r="UH3" s="53" t="s">
        <v>536</v>
      </c>
      <c r="UI3" s="53"/>
      <c r="UJ3" s="53"/>
      <c r="UK3" s="53"/>
      <c r="UL3" s="53"/>
      <c r="UM3" s="53" t="s">
        <v>535</v>
      </c>
      <c r="UN3" s="53" t="str">
        <f>'[1]80系列普铝推拉窗平开窗'!CH3</f>
        <v>C1212</v>
      </c>
      <c r="UO3" s="53"/>
      <c r="UP3" s="53"/>
      <c r="UQ3" s="53" t="s">
        <v>536</v>
      </c>
      <c r="UR3" s="53"/>
      <c r="US3" s="53"/>
      <c r="UT3" s="53"/>
      <c r="UU3" s="53"/>
      <c r="UV3" s="53" t="s">
        <v>535</v>
      </c>
      <c r="UW3" s="53" t="str">
        <f>'[1]80系列普铝推拉窗平开窗'!CQ3</f>
        <v>C1214</v>
      </c>
      <c r="UX3" s="53"/>
      <c r="UY3" s="53"/>
      <c r="UZ3" s="53" t="s">
        <v>536</v>
      </c>
      <c r="VA3" s="53"/>
      <c r="VB3" s="53"/>
      <c r="VC3" s="53"/>
      <c r="VD3" s="53"/>
      <c r="VE3" s="53" t="s">
        <v>535</v>
      </c>
      <c r="VF3" s="53" t="str">
        <f>'[1]80系列普铝推拉窗平开窗'!CZ3</f>
        <v>C1010</v>
      </c>
      <c r="VG3" s="53"/>
      <c r="VH3" s="53"/>
      <c r="VI3" s="53" t="s">
        <v>536</v>
      </c>
      <c r="VJ3" s="53"/>
      <c r="VK3" s="53"/>
      <c r="VL3" s="53"/>
      <c r="VM3" s="53"/>
      <c r="VN3" s="53" t="s">
        <v>535</v>
      </c>
      <c r="VO3" s="53" t="str">
        <f>'[1]80系列普铝推拉门5+12+5钢化'!E3</f>
        <v>TLM2423</v>
      </c>
      <c r="VP3" s="53"/>
      <c r="VQ3" s="53"/>
      <c r="VR3" s="53" t="s">
        <v>536</v>
      </c>
      <c r="VS3" s="53"/>
      <c r="VT3" s="53"/>
      <c r="VU3" s="53"/>
      <c r="VV3" s="53"/>
      <c r="VW3" s="53" t="s">
        <v>535</v>
      </c>
      <c r="VX3" s="53" t="str">
        <f>'[1]80系列普铝推拉门5+12+5钢化'!N3</f>
        <v>TLM1823</v>
      </c>
      <c r="VY3" s="53"/>
      <c r="VZ3" s="53"/>
      <c r="WA3" s="53" t="s">
        <v>536</v>
      </c>
      <c r="WB3" s="53"/>
      <c r="WC3" s="53"/>
      <c r="WD3" s="53"/>
      <c r="WE3" s="53"/>
      <c r="WF3" s="53" t="s">
        <v>535</v>
      </c>
      <c r="WG3" s="53" t="str">
        <f>'[1]80系列普铝推拉门5+12+5钢化'!W3</f>
        <v>TLM3523</v>
      </c>
      <c r="WH3" s="53"/>
      <c r="WI3" s="53"/>
      <c r="WJ3" s="53" t="s">
        <v>536</v>
      </c>
      <c r="WK3" s="53"/>
      <c r="WL3" s="53"/>
      <c r="WM3" s="53"/>
      <c r="WN3" s="53"/>
      <c r="WO3" s="53" t="s">
        <v>535</v>
      </c>
      <c r="WP3" s="53" t="str">
        <f>'[1]80系列普铝推拉门5+12+5钢化'!AF3</f>
        <v>TLM14523</v>
      </c>
      <c r="WQ3" s="53"/>
      <c r="WR3" s="53"/>
      <c r="WS3" s="53" t="s">
        <v>536</v>
      </c>
      <c r="WT3" s="53"/>
      <c r="WU3" s="53"/>
      <c r="WV3" s="53"/>
      <c r="WW3" s="53"/>
      <c r="WX3" s="53" t="s">
        <v>535</v>
      </c>
      <c r="WY3" s="53" t="str">
        <f>'[1]80系列普铝推拉门5+12+5钢化'!AO3</f>
        <v>TLM2723</v>
      </c>
      <c r="WZ3" s="53"/>
      <c r="XA3" s="53"/>
      <c r="XB3" s="53" t="s">
        <v>536</v>
      </c>
      <c r="XC3" s="53"/>
      <c r="XD3" s="53"/>
      <c r="XE3" s="53"/>
      <c r="XF3" s="53"/>
      <c r="XG3" s="53" t="s">
        <v>535</v>
      </c>
      <c r="XH3" s="53" t="str">
        <f>'[1]80系列普铝推拉门5+12+5钢化'!AX3</f>
        <v>TLM3023</v>
      </c>
      <c r="XI3" s="53"/>
      <c r="XJ3" s="53"/>
      <c r="XK3" s="53" t="s">
        <v>536</v>
      </c>
      <c r="XL3" s="53"/>
      <c r="XM3" s="53"/>
      <c r="XN3" s="53"/>
      <c r="XO3" s="53"/>
      <c r="XP3" s="53" t="s">
        <v>535</v>
      </c>
      <c r="XQ3" s="53" t="str">
        <f>'[1]80系列普铝推拉门5+12+5钢化'!BG3</f>
        <v>TLM2023</v>
      </c>
      <c r="XR3" s="53"/>
      <c r="XS3" s="53"/>
      <c r="XT3" s="53" t="s">
        <v>536</v>
      </c>
      <c r="XU3" s="53"/>
      <c r="XV3" s="53"/>
      <c r="XW3" s="53"/>
      <c r="XX3" s="53"/>
    </row>
    <row r="4" s="49" customFormat="1" spans="1:648">
      <c r="A4" s="54" t="s">
        <v>537</v>
      </c>
      <c r="B4" s="53">
        <f>[1]地弹门!F2*1000</f>
        <v>1470</v>
      </c>
      <c r="C4" s="54" t="s">
        <v>538</v>
      </c>
      <c r="D4" s="53">
        <f>[1]地弹门!G2*1000</f>
        <v>2290</v>
      </c>
      <c r="E4" s="53" t="s">
        <v>539</v>
      </c>
      <c r="F4" s="7">
        <f>B4*D4/1000000</f>
        <v>3.37</v>
      </c>
      <c r="G4" s="55" t="s">
        <v>540</v>
      </c>
      <c r="H4" s="53"/>
      <c r="I4" s="53"/>
      <c r="J4" s="54" t="s">
        <v>537</v>
      </c>
      <c r="K4" s="53">
        <f>[1]地弹门!P2*1000</f>
        <v>1720</v>
      </c>
      <c r="L4" s="54" t="s">
        <v>538</v>
      </c>
      <c r="M4" s="53">
        <f>[1]地弹门!Q2*1000</f>
        <v>2290</v>
      </c>
      <c r="N4" s="53" t="s">
        <v>539</v>
      </c>
      <c r="O4" s="7">
        <f>K4*M4/1000000</f>
        <v>3.94</v>
      </c>
      <c r="P4" s="55" t="s">
        <v>540</v>
      </c>
      <c r="Q4" s="53"/>
      <c r="R4" s="53"/>
      <c r="S4" s="54" t="s">
        <v>537</v>
      </c>
      <c r="T4" s="53">
        <f>[1]地弹门!Z2*1000</f>
        <v>2770</v>
      </c>
      <c r="U4" s="54" t="s">
        <v>538</v>
      </c>
      <c r="V4" s="53">
        <f>[1]地弹门!AA2*1000</f>
        <v>2290</v>
      </c>
      <c r="W4" s="53" t="s">
        <v>539</v>
      </c>
      <c r="X4" s="7">
        <f>T4*V4/1000000</f>
        <v>6.34</v>
      </c>
      <c r="Y4" s="55" t="s">
        <v>540</v>
      </c>
      <c r="Z4" s="53"/>
      <c r="AA4" s="53"/>
      <c r="AB4" s="54" t="s">
        <v>537</v>
      </c>
      <c r="AC4" s="53">
        <v>1970</v>
      </c>
      <c r="AD4" s="54" t="s">
        <v>538</v>
      </c>
      <c r="AE4" s="53">
        <v>1680</v>
      </c>
      <c r="AF4" s="53" t="s">
        <v>539</v>
      </c>
      <c r="AG4" s="7">
        <f>AC4*AE4/1000000</f>
        <v>3.31</v>
      </c>
      <c r="AH4" s="55" t="s">
        <v>540</v>
      </c>
      <c r="AI4" s="53"/>
      <c r="AJ4" s="53"/>
      <c r="AK4" s="54" t="s">
        <v>537</v>
      </c>
      <c r="AL4" s="53">
        <f>'[1]55系列隔热内平开窗（5+12+5LOW -E6）'!P2*1000</f>
        <v>1770</v>
      </c>
      <c r="AM4" s="54" t="s">
        <v>538</v>
      </c>
      <c r="AN4" s="53">
        <f>'[1]55系列隔热内平开窗（5+12+5LOW -E6）'!Q2*1000</f>
        <v>1680</v>
      </c>
      <c r="AO4" s="53" t="s">
        <v>539</v>
      </c>
      <c r="AP4" s="7">
        <f>AL4*AN4/1000000</f>
        <v>2.97</v>
      </c>
      <c r="AQ4" s="55" t="s">
        <v>540</v>
      </c>
      <c r="AR4" s="53"/>
      <c r="AS4" s="53"/>
      <c r="AT4" s="54" t="s">
        <v>537</v>
      </c>
      <c r="AU4" s="53">
        <f>'[1]55系列隔热内平开窗（5+12+5LOW -E6）'!Z2*1000</f>
        <v>2970</v>
      </c>
      <c r="AV4" s="54" t="s">
        <v>538</v>
      </c>
      <c r="AW4" s="53">
        <f>'[1]55系列隔热内平开窗（5+12+5LOW -E6）'!AA2*1000</f>
        <v>1680</v>
      </c>
      <c r="AX4" s="53" t="s">
        <v>539</v>
      </c>
      <c r="AY4" s="7">
        <f>AU4*AW4/1000000</f>
        <v>4.99</v>
      </c>
      <c r="AZ4" s="55" t="s">
        <v>540</v>
      </c>
      <c r="BA4" s="53"/>
      <c r="BB4" s="53"/>
      <c r="BC4" s="54" t="s">
        <v>537</v>
      </c>
      <c r="BD4" s="53">
        <f>'[1]55系列隔热内平开窗（5+12+5LOW -E6）'!AJ2*1000</f>
        <v>1870</v>
      </c>
      <c r="BE4" s="54" t="s">
        <v>538</v>
      </c>
      <c r="BF4" s="53">
        <f>'[1]55系列隔热内平开窗（5+12+5LOW -E6）'!AK2*1000</f>
        <v>1680</v>
      </c>
      <c r="BG4" s="53" t="s">
        <v>539</v>
      </c>
      <c r="BH4" s="7">
        <f>BD4*BF4/1000000</f>
        <v>3.14</v>
      </c>
      <c r="BI4" s="55" t="s">
        <v>540</v>
      </c>
      <c r="BJ4" s="53"/>
      <c r="BK4" s="53"/>
      <c r="BL4" s="54" t="s">
        <v>537</v>
      </c>
      <c r="BM4" s="53">
        <f>'[1]55系列隔热内平开窗（5+12+5LOW -E6）'!AT2*1000</f>
        <v>2070</v>
      </c>
      <c r="BN4" s="54" t="s">
        <v>538</v>
      </c>
      <c r="BO4" s="53">
        <f>'[1]55系列隔热内平开窗（5+12+5LOW -E6）'!AU2*1000</f>
        <v>1680</v>
      </c>
      <c r="BP4" s="53" t="s">
        <v>539</v>
      </c>
      <c r="BQ4" s="7">
        <f>BM4*BO4/1000000</f>
        <v>3.48</v>
      </c>
      <c r="BR4" s="55" t="s">
        <v>540</v>
      </c>
      <c r="BS4" s="53"/>
      <c r="BT4" s="53"/>
      <c r="BU4" s="54" t="s">
        <v>537</v>
      </c>
      <c r="BV4" s="53">
        <f>'[1]55系列隔热内平开窗（5+12+5LOW -E6）'!BD2*1000</f>
        <v>1470</v>
      </c>
      <c r="BW4" s="54" t="s">
        <v>538</v>
      </c>
      <c r="BX4" s="53">
        <f>'[1]55系列隔热内平开窗（5+12+5LOW -E6）'!BE2*1000</f>
        <v>1380</v>
      </c>
      <c r="BY4" s="53" t="s">
        <v>539</v>
      </c>
      <c r="BZ4" s="7">
        <f>BV4*BX4/1000000</f>
        <v>2.03</v>
      </c>
      <c r="CA4" s="55" t="s">
        <v>540</v>
      </c>
      <c r="CB4" s="53"/>
      <c r="CC4" s="53"/>
      <c r="CD4" s="54" t="s">
        <v>537</v>
      </c>
      <c r="CE4" s="53">
        <f>'[1]55系列隔热内平开窗（5+12+5LOW -E6）'!BN2*1000</f>
        <v>1570</v>
      </c>
      <c r="CF4" s="54" t="s">
        <v>538</v>
      </c>
      <c r="CG4" s="53">
        <f>'[1]55系列隔热内平开窗（5+12+5LOW -E6）'!BO2*1000</f>
        <v>1780</v>
      </c>
      <c r="CH4" s="53" t="s">
        <v>539</v>
      </c>
      <c r="CI4" s="7">
        <f>CE4*CG4/1000000</f>
        <v>2.79</v>
      </c>
      <c r="CJ4" s="55" t="s">
        <v>540</v>
      </c>
      <c r="CK4" s="53"/>
      <c r="CL4" s="53"/>
      <c r="CM4" s="54" t="s">
        <v>537</v>
      </c>
      <c r="CN4" s="53">
        <f>'[1]55系列隔热内平开窗（5+12+5LOW -E6）'!BX2*1000</f>
        <v>1970</v>
      </c>
      <c r="CO4" s="54" t="s">
        <v>538</v>
      </c>
      <c r="CP4" s="53">
        <f>'[1]55系列隔热内平开窗（5+12+5LOW -E6）'!BY2*1000</f>
        <v>1780</v>
      </c>
      <c r="CQ4" s="53" t="s">
        <v>539</v>
      </c>
      <c r="CR4" s="7">
        <f>CN4*CP4/1000000</f>
        <v>3.51</v>
      </c>
      <c r="CS4" s="55" t="s">
        <v>540</v>
      </c>
      <c r="CT4" s="53"/>
      <c r="CU4" s="53"/>
      <c r="CV4" s="54" t="s">
        <v>537</v>
      </c>
      <c r="CW4" s="53">
        <f>'[1]55系列隔热内平开窗（5+12+5LOW -E6）'!CH2*1000</f>
        <v>2070</v>
      </c>
      <c r="CX4" s="54" t="s">
        <v>538</v>
      </c>
      <c r="CY4" s="53">
        <f>'[1]55系列隔热内平开窗（5+12+5LOW -E6）'!CI2*1000</f>
        <v>1780</v>
      </c>
      <c r="CZ4" s="53" t="s">
        <v>539</v>
      </c>
      <c r="DA4" s="7">
        <f>CW4*CY4/1000000</f>
        <v>3.68</v>
      </c>
      <c r="DB4" s="55" t="s">
        <v>540</v>
      </c>
      <c r="DC4" s="53"/>
      <c r="DD4" s="53"/>
      <c r="DE4" s="54" t="s">
        <v>537</v>
      </c>
      <c r="DF4" s="53">
        <f>'[1]55系列隔热内平开窗（5+12+5LOW -E6）'!CR2*1000</f>
        <v>1470</v>
      </c>
      <c r="DG4" s="54" t="s">
        <v>538</v>
      </c>
      <c r="DH4" s="53">
        <f>'[1]55系列隔热内平开窗（5+12+5LOW -E6）'!CS2*1000</f>
        <v>1680</v>
      </c>
      <c r="DI4" s="53" t="s">
        <v>539</v>
      </c>
      <c r="DJ4" s="7">
        <f>DF4*DH4/1000000</f>
        <v>2.47</v>
      </c>
      <c r="DK4" s="55" t="s">
        <v>540</v>
      </c>
      <c r="DL4" s="53"/>
      <c r="DM4" s="53"/>
      <c r="DN4" s="54" t="s">
        <v>537</v>
      </c>
      <c r="DO4" s="53">
        <f>'[1]55系列隔热内平开窗（5+12+5LOW -E6）'!DB2*1000</f>
        <v>1770</v>
      </c>
      <c r="DP4" s="54" t="s">
        <v>538</v>
      </c>
      <c r="DQ4" s="53">
        <f>'[1]55系列隔热内平开窗（5+12+5LOW -E6）'!DC2*1000</f>
        <v>1680</v>
      </c>
      <c r="DR4" s="53" t="s">
        <v>539</v>
      </c>
      <c r="DS4" s="7">
        <f>DO4*DQ4/1000000</f>
        <v>2.97</v>
      </c>
      <c r="DT4" s="55" t="s">
        <v>540</v>
      </c>
      <c r="DU4" s="53"/>
      <c r="DV4" s="53"/>
      <c r="DW4" s="54" t="s">
        <v>537</v>
      </c>
      <c r="DX4" s="53">
        <f>'[1]55系列隔热内平开窗（5+12+5LOW -E6）'!DL2*1000</f>
        <v>1770</v>
      </c>
      <c r="DY4" s="54" t="s">
        <v>538</v>
      </c>
      <c r="DZ4" s="53">
        <f>'[1]55系列隔热内平开窗（5+12+5LOW -E6）'!DM2*1000</f>
        <v>1380</v>
      </c>
      <c r="EA4" s="53" t="s">
        <v>539</v>
      </c>
      <c r="EB4" s="7">
        <f>DX4*DZ4/1000000</f>
        <v>2.44</v>
      </c>
      <c r="EC4" s="55" t="s">
        <v>540</v>
      </c>
      <c r="ED4" s="53"/>
      <c r="EE4" s="53"/>
      <c r="EF4" s="54" t="s">
        <v>537</v>
      </c>
      <c r="EG4" s="53">
        <f>'[1]55系列隔热内平开窗（5+12+5LOW -E6）'!DV2*1000</f>
        <v>1470</v>
      </c>
      <c r="EH4" s="54" t="s">
        <v>538</v>
      </c>
      <c r="EI4" s="53">
        <f>'[1]55系列隔热内平开窗（5+12+5LOW -E6）'!DW2*1000</f>
        <v>1780</v>
      </c>
      <c r="EJ4" s="53" t="s">
        <v>539</v>
      </c>
      <c r="EK4" s="7">
        <f>EG4*EI4/1000000</f>
        <v>2.62</v>
      </c>
      <c r="EL4" s="55" t="s">
        <v>540</v>
      </c>
      <c r="EM4" s="53"/>
      <c r="EN4" s="53"/>
      <c r="EO4" s="54" t="s">
        <v>537</v>
      </c>
      <c r="EP4" s="53">
        <f>'[1]55系列隔热内平开窗（5+12+5LOW -E6）'!EF2*1000</f>
        <v>870</v>
      </c>
      <c r="EQ4" s="54" t="s">
        <v>538</v>
      </c>
      <c r="ER4" s="53">
        <f>'[1]55系列隔热内平开窗（5+12+5LOW -E6）'!EG2*1000</f>
        <v>1680</v>
      </c>
      <c r="ES4" s="53" t="s">
        <v>539</v>
      </c>
      <c r="ET4" s="7">
        <f>EP4*ER4/1000000</f>
        <v>1.46</v>
      </c>
      <c r="EU4" s="55" t="s">
        <v>540</v>
      </c>
      <c r="EV4" s="53"/>
      <c r="EW4" s="53"/>
      <c r="EX4" s="54" t="s">
        <v>537</v>
      </c>
      <c r="EY4" s="53">
        <f>'[1]55系列隔热内平开窗（5+12+5LOW -E6）'!EP2*1000</f>
        <v>2170</v>
      </c>
      <c r="EZ4" s="54" t="s">
        <v>538</v>
      </c>
      <c r="FA4" s="53">
        <f>'[1]55系列隔热内平开窗（5+12+5LOW -E6）'!EQ2*1000</f>
        <v>1380</v>
      </c>
      <c r="FB4" s="53" t="s">
        <v>539</v>
      </c>
      <c r="FC4" s="7">
        <f>EY4*FA4/1000000</f>
        <v>2.99</v>
      </c>
      <c r="FD4" s="55" t="s">
        <v>540</v>
      </c>
      <c r="FE4" s="53"/>
      <c r="FF4" s="53"/>
      <c r="FG4" s="54" t="s">
        <v>537</v>
      </c>
      <c r="FH4" s="53">
        <f>'[1]55系列隔热内平开窗（5+12+5LOW -E6）'!EZ2*1000</f>
        <v>870</v>
      </c>
      <c r="FI4" s="54" t="s">
        <v>538</v>
      </c>
      <c r="FJ4" s="53">
        <f>'[1]55系列隔热内平开窗（5+12+5LOW -E6）'!FA2*1000</f>
        <v>1380</v>
      </c>
      <c r="FK4" s="53" t="s">
        <v>539</v>
      </c>
      <c r="FL4" s="7">
        <f>FH4*FJ4/1000000</f>
        <v>1.2</v>
      </c>
      <c r="FM4" s="55" t="s">
        <v>540</v>
      </c>
      <c r="FN4" s="53"/>
      <c r="FO4" s="53"/>
      <c r="FP4" s="54" t="s">
        <v>537</v>
      </c>
      <c r="FQ4" s="53">
        <f>'[1]55系列隔热内平开窗（5+12+5LOW -E6）'!FJ2*1000</f>
        <v>970</v>
      </c>
      <c r="FR4" s="54" t="s">
        <v>538</v>
      </c>
      <c r="FS4" s="53">
        <f>'[1]55系列隔热内平开窗（5+12+5LOW -E6）'!FK2*1000</f>
        <v>1680</v>
      </c>
      <c r="FT4" s="53" t="s">
        <v>539</v>
      </c>
      <c r="FU4" s="7">
        <f>FQ4*FS4/1000000</f>
        <v>1.63</v>
      </c>
      <c r="FV4" s="55" t="s">
        <v>540</v>
      </c>
      <c r="FW4" s="53"/>
      <c r="FX4" s="53"/>
      <c r="FY4" s="54" t="s">
        <v>537</v>
      </c>
      <c r="FZ4" s="53">
        <f>'[1]55系列隔热内平开窗（5+12+5LOW -E6）'!FT2*1000</f>
        <v>1470</v>
      </c>
      <c r="GA4" s="54" t="s">
        <v>538</v>
      </c>
      <c r="GB4" s="53">
        <f>'[1]55系列隔热内平开窗（5+12+5LOW -E6）'!FU2*1000</f>
        <v>1780</v>
      </c>
      <c r="GC4" s="53" t="s">
        <v>539</v>
      </c>
      <c r="GD4" s="7">
        <f>FZ4*GB4/1000000</f>
        <v>2.62</v>
      </c>
      <c r="GE4" s="55" t="s">
        <v>540</v>
      </c>
      <c r="GF4" s="53"/>
      <c r="GG4" s="53"/>
      <c r="GH4" s="54" t="s">
        <v>537</v>
      </c>
      <c r="GI4" s="53">
        <f>'[1]55系列隔热内平开窗（5+12+5LOW -E6）'!GD2*1000</f>
        <v>1770</v>
      </c>
      <c r="GJ4" s="54" t="s">
        <v>538</v>
      </c>
      <c r="GK4" s="53">
        <f>'[1]55系列隔热内平开窗（5+12+5LOW -E6）'!GE2*1000</f>
        <v>1780</v>
      </c>
      <c r="GL4" s="53" t="s">
        <v>539</v>
      </c>
      <c r="GM4" s="7">
        <f>GI4*GK4/1000000</f>
        <v>3.15</v>
      </c>
      <c r="GN4" s="55" t="s">
        <v>540</v>
      </c>
      <c r="GO4" s="53"/>
      <c r="GP4" s="53"/>
      <c r="GQ4" s="54" t="s">
        <v>537</v>
      </c>
      <c r="GR4" s="53">
        <f>'[1]55系列隔热内平开窗（5+12+5LOW -E6）'!GN2*1000</f>
        <v>370</v>
      </c>
      <c r="GS4" s="54" t="s">
        <v>538</v>
      </c>
      <c r="GT4" s="53">
        <f>'[1]55系列隔热内平开窗（5+12+5LOW -E6）'!GO2*1000</f>
        <v>1480</v>
      </c>
      <c r="GU4" s="53" t="s">
        <v>539</v>
      </c>
      <c r="GV4" s="7">
        <f>GR4*GT4/1000000</f>
        <v>0.55</v>
      </c>
      <c r="GW4" s="55" t="s">
        <v>540</v>
      </c>
      <c r="GX4" s="53"/>
      <c r="GY4" s="53"/>
      <c r="GZ4" s="54" t="s">
        <v>537</v>
      </c>
      <c r="HA4" s="53">
        <f>'[1]55系列隔热内平开窗（5+12+5LOW -E6）'!GX2*1000</f>
        <v>1170</v>
      </c>
      <c r="HB4" s="54" t="s">
        <v>538</v>
      </c>
      <c r="HC4" s="53">
        <f>'[1]55系列隔热内平开窗（5+12+5LOW -E6）'!GY2*1000</f>
        <v>1380</v>
      </c>
      <c r="HD4" s="53" t="s">
        <v>539</v>
      </c>
      <c r="HE4" s="7">
        <f>HA4*HC4/1000000</f>
        <v>1.61</v>
      </c>
      <c r="HF4" s="55" t="s">
        <v>540</v>
      </c>
      <c r="HG4" s="53"/>
      <c r="HH4" s="53"/>
      <c r="HI4" s="54" t="s">
        <v>537</v>
      </c>
      <c r="HJ4" s="53">
        <f>'[1]55系列隔热内平开窗（5+12+5LOW -E6）'!HH2*1000</f>
        <v>1170</v>
      </c>
      <c r="HK4" s="54" t="s">
        <v>538</v>
      </c>
      <c r="HL4" s="53">
        <f>'[1]55系列隔热内平开窗（5+12+5LOW -E6）'!HI2*1000</f>
        <v>980</v>
      </c>
      <c r="HM4" s="53" t="s">
        <v>539</v>
      </c>
      <c r="HN4" s="7">
        <f>HJ4*HL4/1000000</f>
        <v>1.15</v>
      </c>
      <c r="HO4" s="55" t="s">
        <v>540</v>
      </c>
      <c r="HP4" s="53"/>
      <c r="HQ4" s="53"/>
      <c r="HR4" s="54" t="s">
        <v>537</v>
      </c>
      <c r="HS4" s="53">
        <f>'[1]55系列隔热内平开窗（5+12+5LOW -E6）'!HR2*1000</f>
        <v>1070</v>
      </c>
      <c r="HT4" s="54" t="s">
        <v>538</v>
      </c>
      <c r="HU4" s="53">
        <f>'[1]55系列隔热内平开窗（5+12+5LOW -E6）'!HS2*1000</f>
        <v>1480</v>
      </c>
      <c r="HV4" s="53" t="s">
        <v>539</v>
      </c>
      <c r="HW4" s="7">
        <f>HS4*HU4/1000000</f>
        <v>1.58</v>
      </c>
      <c r="HX4" s="55" t="s">
        <v>540</v>
      </c>
      <c r="HY4" s="53"/>
      <c r="HZ4" s="53"/>
      <c r="IA4" s="54" t="s">
        <v>537</v>
      </c>
      <c r="IB4" s="53">
        <f>'[1]55系列隔热内平开窗（5+12+5LOW -E6）'!IB2*1000</f>
        <v>370</v>
      </c>
      <c r="IC4" s="54" t="s">
        <v>538</v>
      </c>
      <c r="ID4" s="53">
        <f>'[1]55系列隔热内平开窗（5+12+5LOW -E6）'!IC2*1000</f>
        <v>980</v>
      </c>
      <c r="IE4" s="53" t="s">
        <v>539</v>
      </c>
      <c r="IF4" s="7">
        <f>IB4*ID4/1000000</f>
        <v>0.36</v>
      </c>
      <c r="IG4" s="55" t="s">
        <v>540</v>
      </c>
      <c r="IH4" s="53"/>
      <c r="II4" s="53"/>
      <c r="IJ4" s="54" t="s">
        <v>537</v>
      </c>
      <c r="IK4" s="53">
        <v>370</v>
      </c>
      <c r="IL4" s="54" t="s">
        <v>538</v>
      </c>
      <c r="IM4" s="53">
        <v>1380</v>
      </c>
      <c r="IN4" s="53" t="s">
        <v>539</v>
      </c>
      <c r="IO4" s="7">
        <f>IK4*IM4/1000000</f>
        <v>0.51</v>
      </c>
      <c r="IP4" s="55" t="s">
        <v>540</v>
      </c>
      <c r="IQ4" s="53"/>
      <c r="IR4" s="53"/>
      <c r="IS4" s="54" t="s">
        <v>537</v>
      </c>
      <c r="IT4" s="53">
        <v>570</v>
      </c>
      <c r="IU4" s="54" t="s">
        <v>538</v>
      </c>
      <c r="IV4" s="53">
        <v>1380</v>
      </c>
      <c r="IW4" s="53" t="s">
        <v>539</v>
      </c>
      <c r="IX4" s="7">
        <f>IT4*IV4/1000000</f>
        <v>0.79</v>
      </c>
      <c r="IY4" s="55" t="s">
        <v>540</v>
      </c>
      <c r="IZ4" s="53"/>
      <c r="JA4" s="53"/>
      <c r="JB4" s="54" t="s">
        <v>537</v>
      </c>
      <c r="JC4" s="53">
        <v>870</v>
      </c>
      <c r="JD4" s="54" t="s">
        <v>538</v>
      </c>
      <c r="JE4" s="53">
        <v>1380</v>
      </c>
      <c r="JF4" s="53" t="s">
        <v>539</v>
      </c>
      <c r="JG4" s="7">
        <f>JC4*JE4/1000000</f>
        <v>1.2</v>
      </c>
      <c r="JH4" s="55" t="s">
        <v>540</v>
      </c>
      <c r="JI4" s="53"/>
      <c r="JJ4" s="53"/>
      <c r="JK4" s="54" t="s">
        <v>537</v>
      </c>
      <c r="JL4" s="53">
        <v>670</v>
      </c>
      <c r="JM4" s="54" t="s">
        <v>538</v>
      </c>
      <c r="JN4" s="53">
        <v>1380</v>
      </c>
      <c r="JO4" s="53" t="s">
        <v>539</v>
      </c>
      <c r="JP4" s="7">
        <f>JL4*JN4/1000000</f>
        <v>0.92</v>
      </c>
      <c r="JQ4" s="55" t="s">
        <v>540</v>
      </c>
      <c r="JR4" s="53"/>
      <c r="JS4" s="53"/>
      <c r="JT4" s="54" t="s">
        <v>537</v>
      </c>
      <c r="JU4" s="53">
        <v>370</v>
      </c>
      <c r="JV4" s="54" t="s">
        <v>538</v>
      </c>
      <c r="JW4" s="53">
        <v>1480</v>
      </c>
      <c r="JX4" s="53" t="s">
        <v>539</v>
      </c>
      <c r="JY4" s="7">
        <f>JU4*JW4/1000000</f>
        <v>0.55</v>
      </c>
      <c r="JZ4" s="55" t="s">
        <v>540</v>
      </c>
      <c r="KA4" s="53"/>
      <c r="KB4" s="53"/>
      <c r="KC4" s="54" t="s">
        <v>537</v>
      </c>
      <c r="KD4" s="53">
        <v>770</v>
      </c>
      <c r="KE4" s="54" t="s">
        <v>538</v>
      </c>
      <c r="KF4" s="53">
        <v>1380</v>
      </c>
      <c r="KG4" s="53" t="s">
        <v>539</v>
      </c>
      <c r="KH4" s="7">
        <f>KD4*KF4/1000000</f>
        <v>1.06</v>
      </c>
      <c r="KI4" s="55" t="s">
        <v>540</v>
      </c>
      <c r="KJ4" s="53"/>
      <c r="KK4" s="53"/>
      <c r="KL4" s="54" t="s">
        <v>537</v>
      </c>
      <c r="KM4" s="53">
        <f>'[1]55系列断桥外平开窗（5+12+5非钢'!F2*1000</f>
        <v>1170</v>
      </c>
      <c r="KN4" s="54" t="s">
        <v>538</v>
      </c>
      <c r="KO4" s="53">
        <f>'[1]55系列断桥外平开窗（5+12+5非钢'!G2*1000</f>
        <v>1680</v>
      </c>
      <c r="KP4" s="53" t="s">
        <v>539</v>
      </c>
      <c r="KQ4" s="7">
        <f>KM4*KO4/1000000</f>
        <v>1.97</v>
      </c>
      <c r="KR4" s="55" t="s">
        <v>540</v>
      </c>
      <c r="KS4" s="53"/>
      <c r="KT4" s="53"/>
      <c r="KU4" s="54" t="s">
        <v>537</v>
      </c>
      <c r="KV4" s="53">
        <f>'[1]55系列断桥外平开窗（5+12+5非钢'!P2*1000</f>
        <v>920</v>
      </c>
      <c r="KW4" s="54" t="s">
        <v>538</v>
      </c>
      <c r="KX4" s="53">
        <f>'[1]55系列断桥外平开窗（5+12+5非钢'!Q2*1000</f>
        <v>2180</v>
      </c>
      <c r="KY4" s="53" t="s">
        <v>539</v>
      </c>
      <c r="KZ4" s="7">
        <f>KV4*KX4/1000000</f>
        <v>2.01</v>
      </c>
      <c r="LA4" s="55" t="s">
        <v>540</v>
      </c>
      <c r="LB4" s="53"/>
      <c r="LC4" s="53"/>
      <c r="LD4" s="54" t="s">
        <v>537</v>
      </c>
      <c r="LE4" s="53">
        <f>'[1]55系列断桥外平开窗（5+12+5非钢'!Z2*1000</f>
        <v>1170</v>
      </c>
      <c r="LF4" s="54" t="s">
        <v>538</v>
      </c>
      <c r="LG4" s="53">
        <f>'[1]55系列断桥外平开窗（5+12+5非钢'!AA2*1000</f>
        <v>1680</v>
      </c>
      <c r="LH4" s="53" t="s">
        <v>539</v>
      </c>
      <c r="LI4" s="7">
        <f>LE4*LG4/1000000</f>
        <v>1.97</v>
      </c>
      <c r="LJ4" s="55" t="s">
        <v>540</v>
      </c>
      <c r="LK4" s="53"/>
      <c r="LL4" s="53"/>
      <c r="LM4" s="54" t="s">
        <v>537</v>
      </c>
      <c r="LN4" s="53">
        <f>1570</f>
        <v>1570</v>
      </c>
      <c r="LO4" s="54" t="s">
        <v>538</v>
      </c>
      <c r="LP4" s="53">
        <v>2290</v>
      </c>
      <c r="LQ4" s="53" t="s">
        <v>539</v>
      </c>
      <c r="LR4" s="7">
        <f>LN4*LP4/1000000</f>
        <v>3.6</v>
      </c>
      <c r="LS4" s="55" t="s">
        <v>540</v>
      </c>
      <c r="LT4" s="53"/>
      <c r="LU4" s="53"/>
      <c r="LV4" s="54" t="s">
        <v>537</v>
      </c>
      <c r="LW4" s="53">
        <v>2070</v>
      </c>
      <c r="LX4" s="54" t="s">
        <v>538</v>
      </c>
      <c r="LY4" s="53">
        <v>2290</v>
      </c>
      <c r="LZ4" s="53" t="s">
        <v>539</v>
      </c>
      <c r="MA4" s="7">
        <f>LW4*LY4/1000000</f>
        <v>4.74</v>
      </c>
      <c r="MB4" s="55" t="s">
        <v>540</v>
      </c>
      <c r="MC4" s="53"/>
      <c r="MD4" s="53"/>
      <c r="ME4" s="54" t="s">
        <v>537</v>
      </c>
      <c r="MF4" s="53">
        <v>1770</v>
      </c>
      <c r="MG4" s="54" t="s">
        <v>538</v>
      </c>
      <c r="MH4" s="53">
        <v>2290</v>
      </c>
      <c r="MI4" s="53" t="s">
        <v>539</v>
      </c>
      <c r="MJ4" s="7">
        <f>MF4*MH4/1000000</f>
        <v>4.05</v>
      </c>
      <c r="MK4" s="55" t="s">
        <v>540</v>
      </c>
      <c r="ML4" s="53"/>
      <c r="MM4" s="53"/>
      <c r="MN4" s="54" t="s">
        <v>537</v>
      </c>
      <c r="MO4" s="53">
        <v>770</v>
      </c>
      <c r="MP4" s="54" t="s">
        <v>538</v>
      </c>
      <c r="MQ4" s="53">
        <v>2090</v>
      </c>
      <c r="MR4" s="53" t="s">
        <v>539</v>
      </c>
      <c r="MS4" s="7">
        <f>MO4*MQ4/1000000</f>
        <v>1.61</v>
      </c>
      <c r="MT4" s="55" t="s">
        <v>540</v>
      </c>
      <c r="MU4" s="53"/>
      <c r="MV4" s="53"/>
      <c r="MW4" s="54" t="s">
        <v>537</v>
      </c>
      <c r="MX4" s="53">
        <v>1170</v>
      </c>
      <c r="MY4" s="54" t="s">
        <v>538</v>
      </c>
      <c r="MZ4" s="53">
        <v>2090</v>
      </c>
      <c r="NA4" s="53" t="s">
        <v>539</v>
      </c>
      <c r="NB4" s="7">
        <f>MX4*MZ4/1000000</f>
        <v>2.45</v>
      </c>
      <c r="NC4" s="55" t="s">
        <v>540</v>
      </c>
      <c r="ND4" s="53"/>
      <c r="NE4" s="53"/>
      <c r="NF4" s="54" t="s">
        <v>537</v>
      </c>
      <c r="NG4" s="53">
        <v>1770</v>
      </c>
      <c r="NH4" s="54" t="s">
        <v>538</v>
      </c>
      <c r="NI4" s="53">
        <v>2290</v>
      </c>
      <c r="NJ4" s="53" t="s">
        <v>539</v>
      </c>
      <c r="NK4" s="7">
        <f>NG4*NI4/1000000</f>
        <v>4.05</v>
      </c>
      <c r="NL4" s="55" t="s">
        <v>540</v>
      </c>
      <c r="NM4" s="53"/>
      <c r="NN4" s="53"/>
      <c r="NO4" s="54" t="s">
        <v>537</v>
      </c>
      <c r="NP4" s="53">
        <f>'[1]55系列普铝外平开窗'!F2*1000</f>
        <v>1670</v>
      </c>
      <c r="NQ4" s="54" t="s">
        <v>538</v>
      </c>
      <c r="NR4" s="53">
        <f>'[1]55系列普铝外平开窗'!G2*1000</f>
        <v>1180</v>
      </c>
      <c r="NS4" s="53" t="s">
        <v>539</v>
      </c>
      <c r="NT4" s="7">
        <f>NP4*NR4/1000000</f>
        <v>1.97</v>
      </c>
      <c r="NU4" s="55" t="s">
        <v>540</v>
      </c>
      <c r="NV4" s="53"/>
      <c r="NW4" s="53"/>
      <c r="NX4" s="54" t="s">
        <v>537</v>
      </c>
      <c r="NY4" s="53">
        <f>'[1]55系列普铝固定窗 (2)'!F2*1000</f>
        <v>970</v>
      </c>
      <c r="NZ4" s="54" t="s">
        <v>538</v>
      </c>
      <c r="OA4" s="53">
        <f>'[1]55系列普铝固定窗 (2)'!G2*1000</f>
        <v>1180</v>
      </c>
      <c r="OB4" s="53" t="s">
        <v>539</v>
      </c>
      <c r="OC4" s="7">
        <f>NY4*OA4/1000000</f>
        <v>1.14</v>
      </c>
      <c r="OD4" s="55" t="s">
        <v>540</v>
      </c>
      <c r="OE4" s="53"/>
      <c r="OF4" s="53"/>
      <c r="OG4" s="54" t="s">
        <v>537</v>
      </c>
      <c r="OH4" s="53">
        <f>'[1]55系列普铝固定窗 (2)'!P2*1000</f>
        <v>1170</v>
      </c>
      <c r="OI4" s="54" t="s">
        <v>538</v>
      </c>
      <c r="OJ4" s="53">
        <f>'[1]55系列普铝固定窗 (2)'!Q2*1000</f>
        <v>1380</v>
      </c>
      <c r="OK4" s="53" t="s">
        <v>539</v>
      </c>
      <c r="OL4" s="7">
        <f>OH4*OJ4/1000000</f>
        <v>1.61</v>
      </c>
      <c r="OM4" s="55" t="s">
        <v>540</v>
      </c>
      <c r="ON4" s="53"/>
      <c r="OO4" s="53"/>
      <c r="OP4" s="54" t="s">
        <v>537</v>
      </c>
      <c r="OQ4" s="53">
        <f>'[1]55系列普铝固定窗 (2)'!Z2*1000</f>
        <v>1170</v>
      </c>
      <c r="OR4" s="54" t="s">
        <v>538</v>
      </c>
      <c r="OS4" s="53">
        <f>'[1]55系列普铝固定窗 (2)'!AA2*1000</f>
        <v>980</v>
      </c>
      <c r="OT4" s="53" t="s">
        <v>539</v>
      </c>
      <c r="OU4" s="7">
        <f>OQ4*OS4/1000000</f>
        <v>1.15</v>
      </c>
      <c r="OV4" s="55" t="s">
        <v>540</v>
      </c>
      <c r="OW4" s="53"/>
      <c r="OX4" s="53"/>
      <c r="OY4" s="54" t="s">
        <v>537</v>
      </c>
      <c r="OZ4" s="53">
        <f>'[1]55系列普铝内平开窗'!F2*1000</f>
        <v>2370</v>
      </c>
      <c r="PA4" s="54" t="s">
        <v>538</v>
      </c>
      <c r="PB4" s="53">
        <f>'[1]55系列普铝内平开窗'!G2*1000</f>
        <v>1780</v>
      </c>
      <c r="PC4" s="53" t="s">
        <v>539</v>
      </c>
      <c r="PD4" s="7">
        <f>OZ4*PB4/1000000</f>
        <v>4.22</v>
      </c>
      <c r="PE4" s="55" t="s">
        <v>540</v>
      </c>
      <c r="PF4" s="53"/>
      <c r="PG4" s="53"/>
      <c r="PH4" s="54" t="s">
        <v>537</v>
      </c>
      <c r="PI4" s="53">
        <f>'[1]55系列普铝外平开窗'!P2*1000</f>
        <v>1170</v>
      </c>
      <c r="PJ4" s="54" t="s">
        <v>538</v>
      </c>
      <c r="PK4" s="53">
        <f>'[1]55系列普铝外平开窗'!Q2*1000</f>
        <v>1680</v>
      </c>
      <c r="PL4" s="53" t="s">
        <v>539</v>
      </c>
      <c r="PM4" s="7">
        <f>PI4*PK4/1000000</f>
        <v>1.97</v>
      </c>
      <c r="PN4" s="55" t="s">
        <v>540</v>
      </c>
      <c r="PO4" s="53"/>
      <c r="PP4" s="53"/>
      <c r="PQ4" s="54" t="s">
        <v>537</v>
      </c>
      <c r="PR4" s="53">
        <f>'[1]55系列普铝外平开窗'!Z2*1000</f>
        <v>1470</v>
      </c>
      <c r="PS4" s="54" t="s">
        <v>538</v>
      </c>
      <c r="PT4" s="53">
        <f>'[1]55系列普铝外平开窗'!AA2*1000</f>
        <v>2080</v>
      </c>
      <c r="PU4" s="53" t="s">
        <v>539</v>
      </c>
      <c r="PV4" s="7">
        <f>PR4*PT4/1000000</f>
        <v>3.06</v>
      </c>
      <c r="PW4" s="55" t="s">
        <v>540</v>
      </c>
      <c r="PX4" s="53"/>
      <c r="PY4" s="53"/>
      <c r="PZ4" s="54" t="s">
        <v>537</v>
      </c>
      <c r="QA4" s="53">
        <f>'[1]80系列隔热推拉窗5+12+5'!F2*1000</f>
        <v>1170</v>
      </c>
      <c r="QB4" s="54" t="s">
        <v>538</v>
      </c>
      <c r="QC4" s="53">
        <f>'[1]80系列隔热推拉窗5+12+5'!G2*1000</f>
        <v>1380</v>
      </c>
      <c r="QD4" s="53" t="s">
        <v>539</v>
      </c>
      <c r="QE4" s="7">
        <f>QA4*QC4/1000000</f>
        <v>1.61</v>
      </c>
      <c r="QF4" s="55" t="s">
        <v>540</v>
      </c>
      <c r="QG4" s="53"/>
      <c r="QH4" s="53"/>
      <c r="QI4" s="54" t="s">
        <v>537</v>
      </c>
      <c r="QJ4" s="53">
        <f>'[1]80系列隔热推拉窗5+12+5'!O2*1000</f>
        <v>1470</v>
      </c>
      <c r="QK4" s="54" t="s">
        <v>538</v>
      </c>
      <c r="QL4" s="53">
        <f>'[1]80系列隔热推拉窗5+12+5'!P2*1000</f>
        <v>1680</v>
      </c>
      <c r="QM4" s="53" t="s">
        <v>539</v>
      </c>
      <c r="QN4" s="7">
        <f>QJ4*QL4/1000000</f>
        <v>2.47</v>
      </c>
      <c r="QO4" s="55" t="s">
        <v>540</v>
      </c>
      <c r="QP4" s="53"/>
      <c r="QQ4" s="53"/>
      <c r="QR4" s="54" t="s">
        <v>537</v>
      </c>
      <c r="QS4" s="53">
        <f>'[1]80系列隔热推拉窗5+12+5'!X2*1000</f>
        <v>1170</v>
      </c>
      <c r="QT4" s="54" t="s">
        <v>538</v>
      </c>
      <c r="QU4" s="53">
        <f>'[1]80系列隔热推拉窗5+12+5'!Y2*1000</f>
        <v>980</v>
      </c>
      <c r="QV4" s="53" t="s">
        <v>539</v>
      </c>
      <c r="QW4" s="7">
        <f>QS4*QU4/1000000</f>
        <v>1.15</v>
      </c>
      <c r="QX4" s="55" t="s">
        <v>540</v>
      </c>
      <c r="QY4" s="53"/>
      <c r="QZ4" s="53"/>
      <c r="RA4" s="54" t="s">
        <v>537</v>
      </c>
      <c r="RB4" s="53">
        <f>'[1]80系列隔热推拉窗5+12+5'!AG2*1000</f>
        <v>1270</v>
      </c>
      <c r="RC4" s="54" t="s">
        <v>538</v>
      </c>
      <c r="RD4" s="53">
        <f>'[1]80系列隔热推拉窗5+12+5'!AH2*1000</f>
        <v>1380</v>
      </c>
      <c r="RE4" s="53" t="s">
        <v>539</v>
      </c>
      <c r="RF4" s="7">
        <f>RB4*RD4/1000000</f>
        <v>1.75</v>
      </c>
      <c r="RG4" s="55" t="s">
        <v>540</v>
      </c>
      <c r="RH4" s="53"/>
      <c r="RI4" s="53"/>
      <c r="RJ4" s="54" t="s">
        <v>537</v>
      </c>
      <c r="RK4" s="53">
        <f>'[1]80系列普铝推拉窗平开窗'!F2*1000</f>
        <v>2370</v>
      </c>
      <c r="RL4" s="54" t="s">
        <v>538</v>
      </c>
      <c r="RM4" s="53">
        <f>'[1]80系列普铝推拉窗平开窗'!G2*1000</f>
        <v>1780</v>
      </c>
      <c r="RN4" s="53" t="s">
        <v>539</v>
      </c>
      <c r="RO4" s="7">
        <f>RK4*RM4/1000000</f>
        <v>4.22</v>
      </c>
      <c r="RP4" s="55" t="s">
        <v>540</v>
      </c>
      <c r="RQ4" s="53"/>
      <c r="RR4" s="53"/>
      <c r="RS4" s="54" t="s">
        <v>537</v>
      </c>
      <c r="RT4" s="53">
        <f>'[1]80系列普铝推拉窗平开窗'!O2*1000</f>
        <v>1770</v>
      </c>
      <c r="RU4" s="54" t="s">
        <v>538</v>
      </c>
      <c r="RV4" s="53">
        <f>'[1]80系列普铝推拉窗平开窗'!P2*1000</f>
        <v>1780</v>
      </c>
      <c r="RW4" s="53" t="s">
        <v>539</v>
      </c>
      <c r="RX4" s="7">
        <f>RT4*RV4/1000000</f>
        <v>3.15</v>
      </c>
      <c r="RY4" s="55" t="s">
        <v>540</v>
      </c>
      <c r="RZ4" s="53"/>
      <c r="SA4" s="53"/>
      <c r="SB4" s="54" t="s">
        <v>537</v>
      </c>
      <c r="SC4" s="53">
        <f>'[1]80系列普铝推拉窗平开窗'!X2*1000</f>
        <v>1770</v>
      </c>
      <c r="SD4" s="54" t="s">
        <v>538</v>
      </c>
      <c r="SE4" s="53">
        <f>'[1]80系列普铝推拉窗平开窗'!Y2*1000</f>
        <v>1780</v>
      </c>
      <c r="SF4" s="53" t="s">
        <v>539</v>
      </c>
      <c r="SG4" s="7">
        <f>SC4*SE4/1000000</f>
        <v>3.15</v>
      </c>
      <c r="SH4" s="55" t="s">
        <v>540</v>
      </c>
      <c r="SI4" s="53"/>
      <c r="SJ4" s="53"/>
      <c r="SK4" s="54" t="s">
        <v>537</v>
      </c>
      <c r="SL4" s="53">
        <f>'[1]80系列普铝推拉窗平开窗'!AG2*1000</f>
        <v>3470</v>
      </c>
      <c r="SM4" s="54" t="s">
        <v>538</v>
      </c>
      <c r="SN4" s="53">
        <f>'[1]80系列普铝推拉窗平开窗'!AH2*1000</f>
        <v>1780</v>
      </c>
      <c r="SO4" s="53" t="s">
        <v>539</v>
      </c>
      <c r="SP4" s="7">
        <f>SL4*SN4/1000000</f>
        <v>6.18</v>
      </c>
      <c r="SQ4" s="55" t="s">
        <v>540</v>
      </c>
      <c r="SR4" s="53"/>
      <c r="SS4" s="53"/>
      <c r="ST4" s="54" t="s">
        <v>537</v>
      </c>
      <c r="SU4" s="53">
        <f>'[1]80系列普铝推拉窗平开窗'!AP2*1000</f>
        <v>2970</v>
      </c>
      <c r="SV4" s="54" t="s">
        <v>538</v>
      </c>
      <c r="SW4" s="53">
        <f>'[1]80系列普铝推拉窗平开窗'!AQ2*1000</f>
        <v>1780</v>
      </c>
      <c r="SX4" s="53" t="s">
        <v>539</v>
      </c>
      <c r="SY4" s="7">
        <f>SU4*SW4/1000000</f>
        <v>5.29</v>
      </c>
      <c r="SZ4" s="55" t="s">
        <v>540</v>
      </c>
      <c r="TA4" s="53"/>
      <c r="TB4" s="53"/>
      <c r="TC4" s="54" t="s">
        <v>537</v>
      </c>
      <c r="TD4" s="53">
        <f>'[1]80系列普铝推拉窗平开窗'!AY2*1000</f>
        <v>1570</v>
      </c>
      <c r="TE4" s="54" t="s">
        <v>538</v>
      </c>
      <c r="TF4" s="53">
        <f>'[1]80系列普铝推拉窗平开窗'!AZ2*1000</f>
        <v>1780</v>
      </c>
      <c r="TG4" s="53" t="s">
        <v>539</v>
      </c>
      <c r="TH4" s="7">
        <f>TD4*TF4/1000000</f>
        <v>2.79</v>
      </c>
      <c r="TI4" s="55" t="s">
        <v>540</v>
      </c>
      <c r="TJ4" s="53"/>
      <c r="TK4" s="53"/>
      <c r="TL4" s="54" t="s">
        <v>537</v>
      </c>
      <c r="TM4" s="53">
        <f>'[1]80系列普铝推拉窗平开窗'!BH2*1000</f>
        <v>1170</v>
      </c>
      <c r="TN4" s="54" t="s">
        <v>538</v>
      </c>
      <c r="TO4" s="53">
        <f>'[1]80系列普铝推拉窗平开窗'!BI2*1000</f>
        <v>1780</v>
      </c>
      <c r="TP4" s="53" t="s">
        <v>539</v>
      </c>
      <c r="TQ4" s="7">
        <f>TM4*TO4/1000000</f>
        <v>2.08</v>
      </c>
      <c r="TR4" s="55" t="s">
        <v>540</v>
      </c>
      <c r="TS4" s="53"/>
      <c r="TT4" s="53"/>
      <c r="TU4" s="54" t="s">
        <v>537</v>
      </c>
      <c r="TV4" s="53">
        <f>'[1]80系列普铝推拉窗平开窗'!BQ2*1000</f>
        <v>970</v>
      </c>
      <c r="TW4" s="54" t="s">
        <v>538</v>
      </c>
      <c r="TX4" s="53">
        <f>'[1]80系列普铝推拉窗平开窗'!BR2*1000</f>
        <v>1780</v>
      </c>
      <c r="TY4" s="53" t="s">
        <v>539</v>
      </c>
      <c r="TZ4" s="7">
        <f>TV4*TX4/1000000</f>
        <v>1.73</v>
      </c>
      <c r="UA4" s="55" t="s">
        <v>540</v>
      </c>
      <c r="UB4" s="53"/>
      <c r="UC4" s="53"/>
      <c r="UD4" s="54" t="s">
        <v>537</v>
      </c>
      <c r="UE4" s="53">
        <f>'[1]80系列普铝推拉窗平开窗'!BZ2*1000</f>
        <v>870</v>
      </c>
      <c r="UF4" s="54" t="s">
        <v>538</v>
      </c>
      <c r="UG4" s="53">
        <f>'[1]80系列普铝推拉窗平开窗'!CA2*1000</f>
        <v>1780</v>
      </c>
      <c r="UH4" s="53" t="s">
        <v>539</v>
      </c>
      <c r="UI4" s="7">
        <f>UE4*UG4/1000000</f>
        <v>1.55</v>
      </c>
      <c r="UJ4" s="55" t="s">
        <v>540</v>
      </c>
      <c r="UK4" s="53"/>
      <c r="UL4" s="53"/>
      <c r="UM4" s="54" t="s">
        <v>537</v>
      </c>
      <c r="UN4" s="53">
        <f>'[1]80系列普铝推拉窗平开窗'!CI2*1000</f>
        <v>1170</v>
      </c>
      <c r="UO4" s="54" t="s">
        <v>538</v>
      </c>
      <c r="UP4" s="53">
        <f>'[1]80系列普铝推拉窗平开窗'!CJ2*1000</f>
        <v>1180</v>
      </c>
      <c r="UQ4" s="53" t="s">
        <v>539</v>
      </c>
      <c r="UR4" s="7">
        <f>UN4*UP4/1000000</f>
        <v>1.38</v>
      </c>
      <c r="US4" s="55" t="s">
        <v>540</v>
      </c>
      <c r="UT4" s="53"/>
      <c r="UU4" s="53"/>
      <c r="UV4" s="54" t="s">
        <v>537</v>
      </c>
      <c r="UW4" s="53">
        <f>'[1]80系列普铝推拉窗平开窗'!CR2*1000</f>
        <v>1170</v>
      </c>
      <c r="UX4" s="54" t="s">
        <v>538</v>
      </c>
      <c r="UY4" s="53">
        <f>'[1]80系列普铝推拉窗平开窗'!CS2*1000</f>
        <v>1380</v>
      </c>
      <c r="UZ4" s="53" t="s">
        <v>539</v>
      </c>
      <c r="VA4" s="7">
        <f>UW4*UY4/1000000</f>
        <v>1.61</v>
      </c>
      <c r="VB4" s="55" t="s">
        <v>540</v>
      </c>
      <c r="VC4" s="53"/>
      <c r="VD4" s="53"/>
      <c r="VE4" s="54" t="s">
        <v>537</v>
      </c>
      <c r="VF4" s="53">
        <f>'[1]80系列普铝推拉窗平开窗'!DA2*1000</f>
        <v>970</v>
      </c>
      <c r="VG4" s="54" t="s">
        <v>538</v>
      </c>
      <c r="VH4" s="53">
        <f>'[1]80系列普铝推拉窗平开窗'!DB2*1000</f>
        <v>980</v>
      </c>
      <c r="VI4" s="53" t="s">
        <v>539</v>
      </c>
      <c r="VJ4" s="7">
        <f>VF4*VH4/1000000</f>
        <v>0.95</v>
      </c>
      <c r="VK4" s="55" t="s">
        <v>540</v>
      </c>
      <c r="VL4" s="53"/>
      <c r="VM4" s="53"/>
      <c r="VN4" s="54" t="s">
        <v>537</v>
      </c>
      <c r="VO4" s="53">
        <f>'[1]80系列普铝推拉门5+12+5钢化'!F2*1000</f>
        <v>2370</v>
      </c>
      <c r="VP4" s="54" t="s">
        <v>538</v>
      </c>
      <c r="VQ4" s="53">
        <f>'[1]80系列普铝推拉门5+12+5钢化'!G2*1000</f>
        <v>2290</v>
      </c>
      <c r="VR4" s="53" t="s">
        <v>539</v>
      </c>
      <c r="VS4" s="7">
        <f>VO4*VQ4/1000000</f>
        <v>5.43</v>
      </c>
      <c r="VT4" s="55" t="s">
        <v>540</v>
      </c>
      <c r="VU4" s="53"/>
      <c r="VV4" s="53"/>
      <c r="VW4" s="54" t="s">
        <v>537</v>
      </c>
      <c r="VX4" s="53">
        <f>'[1]80系列普铝推拉门5+12+5钢化'!O2*1000</f>
        <v>2370</v>
      </c>
      <c r="VY4" s="54" t="s">
        <v>538</v>
      </c>
      <c r="VZ4" s="53">
        <f>'[1]80系列普铝推拉门5+12+5钢化'!P2*1000</f>
        <v>2290</v>
      </c>
      <c r="WA4" s="53" t="s">
        <v>539</v>
      </c>
      <c r="WB4" s="7">
        <f>VX4*VZ4/1000000</f>
        <v>5.43</v>
      </c>
      <c r="WC4" s="55" t="s">
        <v>540</v>
      </c>
      <c r="WD4" s="53"/>
      <c r="WE4" s="53"/>
      <c r="WF4" s="54" t="s">
        <v>537</v>
      </c>
      <c r="WG4" s="53">
        <f>'[1]80系列普铝推拉门5+12+5钢化'!X2*1000</f>
        <v>3470</v>
      </c>
      <c r="WH4" s="54" t="s">
        <v>538</v>
      </c>
      <c r="WI4" s="53">
        <f>'[1]80系列普铝推拉门5+12+5钢化'!Y2*1000</f>
        <v>2290</v>
      </c>
      <c r="WJ4" s="53" t="s">
        <v>539</v>
      </c>
      <c r="WK4" s="7">
        <f>WG4*WI4/1000000</f>
        <v>7.95</v>
      </c>
      <c r="WL4" s="55" t="s">
        <v>540</v>
      </c>
      <c r="WM4" s="53"/>
      <c r="WN4" s="53"/>
      <c r="WO4" s="54" t="s">
        <v>537</v>
      </c>
      <c r="WP4" s="53">
        <f>'[1]80系列普铝推拉门5+12+5钢化'!AG2*1000</f>
        <v>1420</v>
      </c>
      <c r="WQ4" s="54" t="s">
        <v>538</v>
      </c>
      <c r="WR4" s="53">
        <f>'[1]80系列普铝推拉门5+12+5钢化'!AH2*1000</f>
        <v>2290</v>
      </c>
      <c r="WS4" s="53" t="s">
        <v>539</v>
      </c>
      <c r="WT4" s="7">
        <f>WP4*WR4/1000000</f>
        <v>3.25</v>
      </c>
      <c r="WU4" s="55" t="s">
        <v>540</v>
      </c>
      <c r="WV4" s="53"/>
      <c r="WW4" s="53"/>
      <c r="WX4" s="54" t="s">
        <v>537</v>
      </c>
      <c r="WY4" s="53">
        <f>'[1]80系列普铝推拉门5+12+5钢化'!AP2*1000</f>
        <v>2670</v>
      </c>
      <c r="WZ4" s="54" t="s">
        <v>538</v>
      </c>
      <c r="XA4" s="53">
        <f>'[1]80系列普铝推拉门5+12+5钢化'!AQ2*1000</f>
        <v>2290</v>
      </c>
      <c r="XB4" s="53" t="s">
        <v>539</v>
      </c>
      <c r="XC4" s="7">
        <f>WY4*XA4/1000000</f>
        <v>6.11</v>
      </c>
      <c r="XD4" s="55" t="s">
        <v>540</v>
      </c>
      <c r="XE4" s="53"/>
      <c r="XF4" s="53"/>
      <c r="XG4" s="54" t="s">
        <v>537</v>
      </c>
      <c r="XH4" s="53">
        <f>'[1]80系列普铝推拉门5+12+5钢化'!AY2*1000</f>
        <v>2970</v>
      </c>
      <c r="XI4" s="54" t="s">
        <v>538</v>
      </c>
      <c r="XJ4" s="53">
        <f>'[1]80系列普铝推拉门5+12+5钢化'!AZ2*1000</f>
        <v>2290</v>
      </c>
      <c r="XK4" s="53" t="s">
        <v>539</v>
      </c>
      <c r="XL4" s="7">
        <f>XH4*XJ4/1000000</f>
        <v>6.8</v>
      </c>
      <c r="XM4" s="55" t="s">
        <v>540</v>
      </c>
      <c r="XN4" s="53"/>
      <c r="XO4" s="53"/>
      <c r="XP4" s="54" t="s">
        <v>537</v>
      </c>
      <c r="XQ4" s="53">
        <f>'[1]80系列普铝推拉门5+12+5钢化'!BH2*1000</f>
        <v>1970</v>
      </c>
      <c r="XR4" s="54" t="s">
        <v>538</v>
      </c>
      <c r="XS4" s="53">
        <f>'[1]80系列普铝推拉门5+12+5钢化'!BI2*1000</f>
        <v>2290</v>
      </c>
      <c r="XT4" s="53" t="s">
        <v>539</v>
      </c>
      <c r="XU4" s="7">
        <f>XQ4*XS4/1000000</f>
        <v>4.51</v>
      </c>
      <c r="XV4" s="55" t="s">
        <v>540</v>
      </c>
      <c r="XW4" s="53"/>
      <c r="XX4" s="53"/>
    </row>
    <row r="5" s="49" customFormat="1" ht="22.5" spans="1:648">
      <c r="A5" s="54"/>
      <c r="B5" s="53"/>
      <c r="C5" s="54"/>
      <c r="D5" s="53"/>
      <c r="E5" s="53"/>
      <c r="F5" s="53"/>
      <c r="G5" s="56" t="s">
        <v>541</v>
      </c>
      <c r="H5" s="53"/>
      <c r="I5" s="53"/>
      <c r="J5" s="54"/>
      <c r="K5" s="53"/>
      <c r="L5" s="54"/>
      <c r="M5" s="53"/>
      <c r="N5" s="53"/>
      <c r="O5" s="53"/>
      <c r="P5" s="56" t="s">
        <v>541</v>
      </c>
      <c r="Q5" s="53"/>
      <c r="R5" s="53"/>
      <c r="S5" s="54"/>
      <c r="T5" s="53"/>
      <c r="U5" s="54"/>
      <c r="V5" s="53"/>
      <c r="W5" s="53"/>
      <c r="X5" s="53"/>
      <c r="Y5" s="56" t="s">
        <v>541</v>
      </c>
      <c r="Z5" s="53"/>
      <c r="AA5" s="53"/>
      <c r="AB5" s="54"/>
      <c r="AC5" s="53"/>
      <c r="AD5" s="54"/>
      <c r="AE5" s="53"/>
      <c r="AF5" s="53"/>
      <c r="AG5" s="53"/>
      <c r="AH5" s="56" t="s">
        <v>541</v>
      </c>
      <c r="AI5" s="53"/>
      <c r="AJ5" s="53"/>
      <c r="AK5" s="54"/>
      <c r="AL5" s="53"/>
      <c r="AM5" s="54"/>
      <c r="AN5" s="53"/>
      <c r="AO5" s="53"/>
      <c r="AP5" s="53"/>
      <c r="AQ5" s="56" t="s">
        <v>541</v>
      </c>
      <c r="AR5" s="53"/>
      <c r="AS5" s="53"/>
      <c r="AT5" s="54"/>
      <c r="AU5" s="53"/>
      <c r="AV5" s="54"/>
      <c r="AW5" s="53"/>
      <c r="AX5" s="53"/>
      <c r="AY5" s="53"/>
      <c r="AZ5" s="56" t="s">
        <v>541</v>
      </c>
      <c r="BA5" s="53"/>
      <c r="BB5" s="53"/>
      <c r="BC5" s="54"/>
      <c r="BD5" s="53"/>
      <c r="BE5" s="54"/>
      <c r="BF5" s="53"/>
      <c r="BG5" s="53"/>
      <c r="BH5" s="53"/>
      <c r="BI5" s="56" t="s">
        <v>541</v>
      </c>
      <c r="BJ5" s="53"/>
      <c r="BK5" s="53"/>
      <c r="BL5" s="54"/>
      <c r="BM5" s="53"/>
      <c r="BN5" s="54"/>
      <c r="BO5" s="53"/>
      <c r="BP5" s="53"/>
      <c r="BQ5" s="53"/>
      <c r="BR5" s="56" t="s">
        <v>541</v>
      </c>
      <c r="BS5" s="53"/>
      <c r="BT5" s="53"/>
      <c r="BU5" s="54"/>
      <c r="BV5" s="53"/>
      <c r="BW5" s="54"/>
      <c r="BX5" s="53"/>
      <c r="BY5" s="53"/>
      <c r="BZ5" s="53"/>
      <c r="CA5" s="56" t="s">
        <v>541</v>
      </c>
      <c r="CB5" s="53"/>
      <c r="CC5" s="53"/>
      <c r="CD5" s="54"/>
      <c r="CE5" s="53"/>
      <c r="CF5" s="54"/>
      <c r="CG5" s="53"/>
      <c r="CH5" s="53"/>
      <c r="CI5" s="53"/>
      <c r="CJ5" s="56" t="s">
        <v>541</v>
      </c>
      <c r="CK5" s="53"/>
      <c r="CL5" s="53"/>
      <c r="CM5" s="54"/>
      <c r="CN5" s="53"/>
      <c r="CO5" s="54"/>
      <c r="CP5" s="53"/>
      <c r="CQ5" s="53"/>
      <c r="CR5" s="53"/>
      <c r="CS5" s="56" t="s">
        <v>541</v>
      </c>
      <c r="CT5" s="53"/>
      <c r="CU5" s="53"/>
      <c r="CV5" s="54"/>
      <c r="CW5" s="53"/>
      <c r="CX5" s="54"/>
      <c r="CY5" s="53"/>
      <c r="CZ5" s="53"/>
      <c r="DA5" s="53"/>
      <c r="DB5" s="56" t="s">
        <v>541</v>
      </c>
      <c r="DC5" s="53"/>
      <c r="DD5" s="53"/>
      <c r="DE5" s="54"/>
      <c r="DF5" s="53"/>
      <c r="DG5" s="54"/>
      <c r="DH5" s="53"/>
      <c r="DI5" s="53"/>
      <c r="DJ5" s="53"/>
      <c r="DK5" s="56" t="s">
        <v>541</v>
      </c>
      <c r="DL5" s="53"/>
      <c r="DM5" s="53"/>
      <c r="DN5" s="54"/>
      <c r="DO5" s="53"/>
      <c r="DP5" s="54"/>
      <c r="DQ5" s="53"/>
      <c r="DR5" s="53"/>
      <c r="DS5" s="53"/>
      <c r="DT5" s="56" t="s">
        <v>541</v>
      </c>
      <c r="DU5" s="53"/>
      <c r="DV5" s="53"/>
      <c r="DW5" s="54"/>
      <c r="DX5" s="53"/>
      <c r="DY5" s="54"/>
      <c r="DZ5" s="53"/>
      <c r="EA5" s="53"/>
      <c r="EB5" s="53"/>
      <c r="EC5" s="56" t="s">
        <v>541</v>
      </c>
      <c r="ED5" s="53"/>
      <c r="EE5" s="53"/>
      <c r="EF5" s="54"/>
      <c r="EG5" s="53"/>
      <c r="EH5" s="54"/>
      <c r="EI5" s="53"/>
      <c r="EJ5" s="53"/>
      <c r="EK5" s="53"/>
      <c r="EL5" s="56" t="s">
        <v>541</v>
      </c>
      <c r="EM5" s="53"/>
      <c r="EN5" s="53"/>
      <c r="EO5" s="54"/>
      <c r="EP5" s="53"/>
      <c r="EQ5" s="54"/>
      <c r="ER5" s="53"/>
      <c r="ES5" s="53"/>
      <c r="ET5" s="53"/>
      <c r="EU5" s="56" t="s">
        <v>541</v>
      </c>
      <c r="EV5" s="53"/>
      <c r="EW5" s="53"/>
      <c r="EX5" s="54"/>
      <c r="EY5" s="53"/>
      <c r="EZ5" s="54"/>
      <c r="FA5" s="53"/>
      <c r="FB5" s="53"/>
      <c r="FC5" s="53"/>
      <c r="FD5" s="56" t="s">
        <v>541</v>
      </c>
      <c r="FE5" s="53"/>
      <c r="FF5" s="53"/>
      <c r="FG5" s="54"/>
      <c r="FH5" s="53"/>
      <c r="FI5" s="54"/>
      <c r="FJ5" s="53"/>
      <c r="FK5" s="53"/>
      <c r="FL5" s="53"/>
      <c r="FM5" s="56" t="s">
        <v>541</v>
      </c>
      <c r="FN5" s="53"/>
      <c r="FO5" s="53"/>
      <c r="FP5" s="54"/>
      <c r="FQ5" s="53"/>
      <c r="FR5" s="54"/>
      <c r="FS5" s="53"/>
      <c r="FT5" s="53"/>
      <c r="FU5" s="53"/>
      <c r="FV5" s="56" t="s">
        <v>541</v>
      </c>
      <c r="FW5" s="53"/>
      <c r="FX5" s="53"/>
      <c r="FY5" s="54"/>
      <c r="FZ5" s="53"/>
      <c r="GA5" s="54"/>
      <c r="GB5" s="53"/>
      <c r="GC5" s="53"/>
      <c r="GD5" s="53"/>
      <c r="GE5" s="56" t="s">
        <v>541</v>
      </c>
      <c r="GF5" s="53"/>
      <c r="GG5" s="53"/>
      <c r="GH5" s="54"/>
      <c r="GI5" s="53"/>
      <c r="GJ5" s="54"/>
      <c r="GK5" s="53"/>
      <c r="GL5" s="53"/>
      <c r="GM5" s="53"/>
      <c r="GN5" s="56" t="s">
        <v>541</v>
      </c>
      <c r="GO5" s="53"/>
      <c r="GP5" s="53"/>
      <c r="GQ5" s="54"/>
      <c r="GR5" s="53"/>
      <c r="GS5" s="54"/>
      <c r="GT5" s="53"/>
      <c r="GU5" s="53"/>
      <c r="GV5" s="53"/>
      <c r="GW5" s="56" t="s">
        <v>541</v>
      </c>
      <c r="GX5" s="53"/>
      <c r="GY5" s="53"/>
      <c r="GZ5" s="54"/>
      <c r="HA5" s="53"/>
      <c r="HB5" s="54"/>
      <c r="HC5" s="53"/>
      <c r="HD5" s="53"/>
      <c r="HE5" s="53"/>
      <c r="HF5" s="56" t="s">
        <v>541</v>
      </c>
      <c r="HG5" s="53"/>
      <c r="HH5" s="53"/>
      <c r="HI5" s="54"/>
      <c r="HJ5" s="53"/>
      <c r="HK5" s="54"/>
      <c r="HL5" s="53"/>
      <c r="HM5" s="53"/>
      <c r="HN5" s="53"/>
      <c r="HO5" s="56" t="s">
        <v>541</v>
      </c>
      <c r="HP5" s="53"/>
      <c r="HQ5" s="53"/>
      <c r="HR5" s="54"/>
      <c r="HS5" s="53"/>
      <c r="HT5" s="54"/>
      <c r="HU5" s="53"/>
      <c r="HV5" s="53"/>
      <c r="HW5" s="53"/>
      <c r="HX5" s="56" t="s">
        <v>541</v>
      </c>
      <c r="HY5" s="53"/>
      <c r="HZ5" s="53"/>
      <c r="IA5" s="54"/>
      <c r="IB5" s="53"/>
      <c r="IC5" s="54"/>
      <c r="ID5" s="53"/>
      <c r="IE5" s="53"/>
      <c r="IF5" s="53"/>
      <c r="IG5" s="56" t="s">
        <v>541</v>
      </c>
      <c r="IH5" s="53"/>
      <c r="II5" s="53"/>
      <c r="IJ5" s="54"/>
      <c r="IK5" s="53"/>
      <c r="IL5" s="54"/>
      <c r="IM5" s="53"/>
      <c r="IN5" s="53"/>
      <c r="IO5" s="53"/>
      <c r="IP5" s="56" t="s">
        <v>541</v>
      </c>
      <c r="IQ5" s="53"/>
      <c r="IR5" s="53"/>
      <c r="IS5" s="54"/>
      <c r="IT5" s="53"/>
      <c r="IU5" s="54"/>
      <c r="IV5" s="53"/>
      <c r="IW5" s="53"/>
      <c r="IX5" s="53"/>
      <c r="IY5" s="56" t="s">
        <v>541</v>
      </c>
      <c r="IZ5" s="53"/>
      <c r="JA5" s="53"/>
      <c r="JB5" s="54"/>
      <c r="JC5" s="53"/>
      <c r="JD5" s="54"/>
      <c r="JE5" s="53"/>
      <c r="JF5" s="53"/>
      <c r="JG5" s="53"/>
      <c r="JH5" s="56" t="s">
        <v>541</v>
      </c>
      <c r="JI5" s="53"/>
      <c r="JJ5" s="53"/>
      <c r="JK5" s="54"/>
      <c r="JL5" s="53"/>
      <c r="JM5" s="54"/>
      <c r="JN5" s="53"/>
      <c r="JO5" s="53"/>
      <c r="JP5" s="53"/>
      <c r="JQ5" s="56" t="s">
        <v>541</v>
      </c>
      <c r="JR5" s="53"/>
      <c r="JS5" s="53"/>
      <c r="JT5" s="54"/>
      <c r="JU5" s="53"/>
      <c r="JV5" s="54"/>
      <c r="JW5" s="53"/>
      <c r="JX5" s="53"/>
      <c r="JY5" s="53"/>
      <c r="JZ5" s="56" t="s">
        <v>541</v>
      </c>
      <c r="KA5" s="53"/>
      <c r="KB5" s="53"/>
      <c r="KC5" s="54"/>
      <c r="KD5" s="53"/>
      <c r="KE5" s="54"/>
      <c r="KF5" s="53"/>
      <c r="KG5" s="53"/>
      <c r="KH5" s="53"/>
      <c r="KI5" s="56" t="s">
        <v>541</v>
      </c>
      <c r="KJ5" s="53"/>
      <c r="KK5" s="53"/>
      <c r="KL5" s="54"/>
      <c r="KM5" s="53"/>
      <c r="KN5" s="54"/>
      <c r="KO5" s="53"/>
      <c r="KP5" s="53"/>
      <c r="KQ5" s="53"/>
      <c r="KR5" s="56" t="s">
        <v>541</v>
      </c>
      <c r="KS5" s="53"/>
      <c r="KT5" s="53"/>
      <c r="KU5" s="54"/>
      <c r="KV5" s="53"/>
      <c r="KW5" s="54"/>
      <c r="KX5" s="53"/>
      <c r="KY5" s="53"/>
      <c r="KZ5" s="53"/>
      <c r="LA5" s="56" t="s">
        <v>541</v>
      </c>
      <c r="LB5" s="53"/>
      <c r="LC5" s="53"/>
      <c r="LD5" s="54"/>
      <c r="LE5" s="53"/>
      <c r="LF5" s="54"/>
      <c r="LG5" s="53"/>
      <c r="LH5" s="53"/>
      <c r="LI5" s="53"/>
      <c r="LJ5" s="56" t="s">
        <v>541</v>
      </c>
      <c r="LK5" s="53"/>
      <c r="LL5" s="53"/>
      <c r="LM5" s="54"/>
      <c r="LN5" s="53"/>
      <c r="LO5" s="54"/>
      <c r="LP5" s="53"/>
      <c r="LQ5" s="53"/>
      <c r="LR5" s="53"/>
      <c r="LS5" s="56" t="s">
        <v>541</v>
      </c>
      <c r="LT5" s="53"/>
      <c r="LU5" s="53"/>
      <c r="LV5" s="54"/>
      <c r="LW5" s="53"/>
      <c r="LX5" s="54"/>
      <c r="LY5" s="53"/>
      <c r="LZ5" s="53"/>
      <c r="MA5" s="53"/>
      <c r="MB5" s="56" t="s">
        <v>541</v>
      </c>
      <c r="MC5" s="53"/>
      <c r="MD5" s="53"/>
      <c r="ME5" s="54"/>
      <c r="MF5" s="53"/>
      <c r="MG5" s="54"/>
      <c r="MH5" s="53"/>
      <c r="MI5" s="53"/>
      <c r="MJ5" s="53"/>
      <c r="MK5" s="56" t="s">
        <v>541</v>
      </c>
      <c r="ML5" s="53"/>
      <c r="MM5" s="53"/>
      <c r="MN5" s="54"/>
      <c r="MO5" s="53"/>
      <c r="MP5" s="54"/>
      <c r="MQ5" s="53"/>
      <c r="MR5" s="53"/>
      <c r="MS5" s="53"/>
      <c r="MT5" s="56" t="s">
        <v>541</v>
      </c>
      <c r="MU5" s="53"/>
      <c r="MV5" s="53"/>
      <c r="MW5" s="54"/>
      <c r="MX5" s="53"/>
      <c r="MY5" s="54"/>
      <c r="MZ5" s="53"/>
      <c r="NA5" s="53"/>
      <c r="NB5" s="53"/>
      <c r="NC5" s="56" t="s">
        <v>541</v>
      </c>
      <c r="ND5" s="53"/>
      <c r="NE5" s="53"/>
      <c r="NF5" s="54"/>
      <c r="NG5" s="53"/>
      <c r="NH5" s="54"/>
      <c r="NI5" s="53"/>
      <c r="NJ5" s="53"/>
      <c r="NK5" s="53"/>
      <c r="NL5" s="56" t="s">
        <v>541</v>
      </c>
      <c r="NM5" s="53"/>
      <c r="NN5" s="53"/>
      <c r="NO5" s="54"/>
      <c r="NP5" s="53"/>
      <c r="NQ5" s="54"/>
      <c r="NR5" s="53"/>
      <c r="NS5" s="53"/>
      <c r="NT5" s="53"/>
      <c r="NU5" s="56" t="s">
        <v>541</v>
      </c>
      <c r="NV5" s="53"/>
      <c r="NW5" s="53"/>
      <c r="NX5" s="54"/>
      <c r="NY5" s="53"/>
      <c r="NZ5" s="54"/>
      <c r="OA5" s="53"/>
      <c r="OB5" s="53"/>
      <c r="OC5" s="53"/>
      <c r="OD5" s="56" t="s">
        <v>541</v>
      </c>
      <c r="OE5" s="53"/>
      <c r="OF5" s="53"/>
      <c r="OG5" s="54"/>
      <c r="OH5" s="53"/>
      <c r="OI5" s="54"/>
      <c r="OJ5" s="53"/>
      <c r="OK5" s="53"/>
      <c r="OL5" s="53"/>
      <c r="OM5" s="56" t="s">
        <v>541</v>
      </c>
      <c r="ON5" s="53"/>
      <c r="OO5" s="53"/>
      <c r="OP5" s="54"/>
      <c r="OQ5" s="53"/>
      <c r="OR5" s="54"/>
      <c r="OS5" s="53"/>
      <c r="OT5" s="53"/>
      <c r="OU5" s="53"/>
      <c r="OV5" s="56" t="s">
        <v>541</v>
      </c>
      <c r="OW5" s="53"/>
      <c r="OX5" s="53"/>
      <c r="OY5" s="54"/>
      <c r="OZ5" s="53"/>
      <c r="PA5" s="54"/>
      <c r="PB5" s="53"/>
      <c r="PC5" s="53"/>
      <c r="PD5" s="53"/>
      <c r="PE5" s="56" t="s">
        <v>541</v>
      </c>
      <c r="PF5" s="53"/>
      <c r="PG5" s="53"/>
      <c r="PH5" s="54"/>
      <c r="PI5" s="53"/>
      <c r="PJ5" s="54"/>
      <c r="PK5" s="53"/>
      <c r="PL5" s="53"/>
      <c r="PM5" s="53"/>
      <c r="PN5" s="56" t="s">
        <v>541</v>
      </c>
      <c r="PO5" s="53"/>
      <c r="PP5" s="53"/>
      <c r="PQ5" s="54"/>
      <c r="PR5" s="53"/>
      <c r="PS5" s="54"/>
      <c r="PT5" s="53"/>
      <c r="PU5" s="53"/>
      <c r="PV5" s="53"/>
      <c r="PW5" s="56" t="s">
        <v>541</v>
      </c>
      <c r="PX5" s="53"/>
      <c r="PY5" s="53"/>
      <c r="PZ5" s="54"/>
      <c r="QA5" s="53"/>
      <c r="QB5" s="54"/>
      <c r="QC5" s="53"/>
      <c r="QD5" s="53"/>
      <c r="QE5" s="53"/>
      <c r="QF5" s="56" t="s">
        <v>541</v>
      </c>
      <c r="QG5" s="53"/>
      <c r="QH5" s="53"/>
      <c r="QI5" s="54"/>
      <c r="QJ5" s="53"/>
      <c r="QK5" s="54"/>
      <c r="QL5" s="53"/>
      <c r="QM5" s="53"/>
      <c r="QN5" s="53"/>
      <c r="QO5" s="56" t="s">
        <v>541</v>
      </c>
      <c r="QP5" s="53"/>
      <c r="QQ5" s="53"/>
      <c r="QR5" s="54"/>
      <c r="QS5" s="53"/>
      <c r="QT5" s="54"/>
      <c r="QU5" s="53"/>
      <c r="QV5" s="53"/>
      <c r="QW5" s="53"/>
      <c r="QX5" s="56" t="s">
        <v>541</v>
      </c>
      <c r="QY5" s="53"/>
      <c r="QZ5" s="53"/>
      <c r="RA5" s="54"/>
      <c r="RB5" s="53"/>
      <c r="RC5" s="54"/>
      <c r="RD5" s="53"/>
      <c r="RE5" s="53"/>
      <c r="RF5" s="53"/>
      <c r="RG5" s="56" t="s">
        <v>541</v>
      </c>
      <c r="RH5" s="53"/>
      <c r="RI5" s="53"/>
      <c r="RJ5" s="54"/>
      <c r="RK5" s="53"/>
      <c r="RL5" s="54"/>
      <c r="RM5" s="53"/>
      <c r="RN5" s="53"/>
      <c r="RO5" s="53"/>
      <c r="RP5" s="56" t="s">
        <v>541</v>
      </c>
      <c r="RQ5" s="53"/>
      <c r="RR5" s="53"/>
      <c r="RS5" s="54"/>
      <c r="RT5" s="53"/>
      <c r="RU5" s="54"/>
      <c r="RV5" s="53"/>
      <c r="RW5" s="53"/>
      <c r="RX5" s="53"/>
      <c r="RY5" s="56" t="s">
        <v>541</v>
      </c>
      <c r="RZ5" s="53"/>
      <c r="SA5" s="53"/>
      <c r="SB5" s="54"/>
      <c r="SC5" s="53"/>
      <c r="SD5" s="54"/>
      <c r="SE5" s="53"/>
      <c r="SF5" s="53"/>
      <c r="SG5" s="53"/>
      <c r="SH5" s="56" t="s">
        <v>541</v>
      </c>
      <c r="SI5" s="53"/>
      <c r="SJ5" s="53"/>
      <c r="SK5" s="54"/>
      <c r="SL5" s="53"/>
      <c r="SM5" s="54"/>
      <c r="SN5" s="53"/>
      <c r="SO5" s="53"/>
      <c r="SP5" s="53"/>
      <c r="SQ5" s="56" t="s">
        <v>541</v>
      </c>
      <c r="SR5" s="53"/>
      <c r="SS5" s="53"/>
      <c r="ST5" s="54"/>
      <c r="SU5" s="53"/>
      <c r="SV5" s="54"/>
      <c r="SW5" s="53"/>
      <c r="SX5" s="53"/>
      <c r="SY5" s="53"/>
      <c r="SZ5" s="56" t="s">
        <v>541</v>
      </c>
      <c r="TA5" s="53"/>
      <c r="TB5" s="53"/>
      <c r="TC5" s="54"/>
      <c r="TD5" s="53"/>
      <c r="TE5" s="54"/>
      <c r="TF5" s="53"/>
      <c r="TG5" s="53"/>
      <c r="TH5" s="53"/>
      <c r="TI5" s="56" t="s">
        <v>541</v>
      </c>
      <c r="TJ5" s="53"/>
      <c r="TK5" s="53"/>
      <c r="TL5" s="54"/>
      <c r="TM5" s="53"/>
      <c r="TN5" s="54"/>
      <c r="TO5" s="53"/>
      <c r="TP5" s="53"/>
      <c r="TQ5" s="53"/>
      <c r="TR5" s="56" t="s">
        <v>541</v>
      </c>
      <c r="TS5" s="53"/>
      <c r="TT5" s="53"/>
      <c r="TU5" s="54"/>
      <c r="TV5" s="53"/>
      <c r="TW5" s="54"/>
      <c r="TX5" s="53"/>
      <c r="TY5" s="53"/>
      <c r="TZ5" s="53"/>
      <c r="UA5" s="56" t="s">
        <v>541</v>
      </c>
      <c r="UB5" s="53"/>
      <c r="UC5" s="53"/>
      <c r="UD5" s="54"/>
      <c r="UE5" s="53"/>
      <c r="UF5" s="54"/>
      <c r="UG5" s="53"/>
      <c r="UH5" s="53"/>
      <c r="UI5" s="53"/>
      <c r="UJ5" s="56" t="s">
        <v>541</v>
      </c>
      <c r="UK5" s="53"/>
      <c r="UL5" s="53"/>
      <c r="UM5" s="54"/>
      <c r="UN5" s="53"/>
      <c r="UO5" s="54"/>
      <c r="UP5" s="53"/>
      <c r="UQ5" s="53"/>
      <c r="UR5" s="53"/>
      <c r="US5" s="56" t="s">
        <v>541</v>
      </c>
      <c r="UT5" s="53"/>
      <c r="UU5" s="53"/>
      <c r="UV5" s="54"/>
      <c r="UW5" s="53"/>
      <c r="UX5" s="54"/>
      <c r="UY5" s="53"/>
      <c r="UZ5" s="53"/>
      <c r="VA5" s="53"/>
      <c r="VB5" s="56" t="s">
        <v>541</v>
      </c>
      <c r="VC5" s="53"/>
      <c r="VD5" s="53"/>
      <c r="VE5" s="54"/>
      <c r="VF5" s="53"/>
      <c r="VG5" s="54"/>
      <c r="VH5" s="53"/>
      <c r="VI5" s="53"/>
      <c r="VJ5" s="53"/>
      <c r="VK5" s="56" t="s">
        <v>541</v>
      </c>
      <c r="VL5" s="53"/>
      <c r="VM5" s="53"/>
      <c r="VN5" s="54"/>
      <c r="VO5" s="53"/>
      <c r="VP5" s="54"/>
      <c r="VQ5" s="53"/>
      <c r="VR5" s="53"/>
      <c r="VS5" s="53"/>
      <c r="VT5" s="56" t="s">
        <v>541</v>
      </c>
      <c r="VU5" s="53"/>
      <c r="VV5" s="53"/>
      <c r="VW5" s="54"/>
      <c r="VX5" s="53"/>
      <c r="VY5" s="54"/>
      <c r="VZ5" s="53"/>
      <c r="WA5" s="53"/>
      <c r="WB5" s="53"/>
      <c r="WC5" s="56" t="s">
        <v>541</v>
      </c>
      <c r="WD5" s="53"/>
      <c r="WE5" s="53"/>
      <c r="WF5" s="54"/>
      <c r="WG5" s="53"/>
      <c r="WH5" s="54"/>
      <c r="WI5" s="53"/>
      <c r="WJ5" s="53"/>
      <c r="WK5" s="53"/>
      <c r="WL5" s="56" t="s">
        <v>541</v>
      </c>
      <c r="WM5" s="53"/>
      <c r="WN5" s="53"/>
      <c r="WO5" s="54"/>
      <c r="WP5" s="53"/>
      <c r="WQ5" s="54"/>
      <c r="WR5" s="53"/>
      <c r="WS5" s="53"/>
      <c r="WT5" s="53"/>
      <c r="WU5" s="56" t="s">
        <v>541</v>
      </c>
      <c r="WV5" s="53"/>
      <c r="WW5" s="53"/>
      <c r="WX5" s="54"/>
      <c r="WY5" s="53"/>
      <c r="WZ5" s="54"/>
      <c r="XA5" s="53"/>
      <c r="XB5" s="53"/>
      <c r="XC5" s="53"/>
      <c r="XD5" s="56" t="s">
        <v>541</v>
      </c>
      <c r="XE5" s="53"/>
      <c r="XF5" s="53"/>
      <c r="XG5" s="54"/>
      <c r="XH5" s="53"/>
      <c r="XI5" s="54"/>
      <c r="XJ5" s="53"/>
      <c r="XK5" s="53"/>
      <c r="XL5" s="53"/>
      <c r="XM5" s="56" t="s">
        <v>541</v>
      </c>
      <c r="XN5" s="53"/>
      <c r="XO5" s="53"/>
      <c r="XP5" s="54"/>
      <c r="XQ5" s="53"/>
      <c r="XR5" s="54"/>
      <c r="XS5" s="53"/>
      <c r="XT5" s="53"/>
      <c r="XU5" s="53"/>
      <c r="XV5" s="56" t="s">
        <v>541</v>
      </c>
      <c r="XW5" s="53"/>
      <c r="XX5" s="53"/>
    </row>
    <row r="6" s="49" customFormat="1" ht="22.5" spans="1:648">
      <c r="A6" s="53" t="s">
        <v>1</v>
      </c>
      <c r="B6" s="53" t="s">
        <v>542</v>
      </c>
      <c r="C6" s="53"/>
      <c r="D6" s="53" t="s">
        <v>543</v>
      </c>
      <c r="E6" s="53" t="s">
        <v>544</v>
      </c>
      <c r="F6" s="53" t="s">
        <v>545</v>
      </c>
      <c r="G6" s="55" t="s">
        <v>546</v>
      </c>
      <c r="H6" s="55" t="s">
        <v>547</v>
      </c>
      <c r="I6" s="56" t="s">
        <v>548</v>
      </c>
      <c r="J6" s="53" t="s">
        <v>1</v>
      </c>
      <c r="K6" s="53" t="s">
        <v>542</v>
      </c>
      <c r="L6" s="53"/>
      <c r="M6" s="53" t="s">
        <v>543</v>
      </c>
      <c r="N6" s="53" t="s">
        <v>544</v>
      </c>
      <c r="O6" s="53" t="s">
        <v>545</v>
      </c>
      <c r="P6" s="55" t="s">
        <v>546</v>
      </c>
      <c r="Q6" s="55" t="s">
        <v>547</v>
      </c>
      <c r="R6" s="56" t="s">
        <v>548</v>
      </c>
      <c r="S6" s="53" t="s">
        <v>1</v>
      </c>
      <c r="T6" s="53" t="s">
        <v>542</v>
      </c>
      <c r="U6" s="53"/>
      <c r="V6" s="53" t="s">
        <v>543</v>
      </c>
      <c r="W6" s="53" t="s">
        <v>544</v>
      </c>
      <c r="X6" s="53" t="s">
        <v>545</v>
      </c>
      <c r="Y6" s="55" t="s">
        <v>546</v>
      </c>
      <c r="Z6" s="55" t="s">
        <v>547</v>
      </c>
      <c r="AA6" s="56" t="s">
        <v>548</v>
      </c>
      <c r="AB6" s="53" t="s">
        <v>1</v>
      </c>
      <c r="AC6" s="53" t="s">
        <v>542</v>
      </c>
      <c r="AD6" s="53"/>
      <c r="AE6" s="53" t="s">
        <v>543</v>
      </c>
      <c r="AF6" s="53" t="s">
        <v>544</v>
      </c>
      <c r="AG6" s="53" t="s">
        <v>545</v>
      </c>
      <c r="AH6" s="55" t="s">
        <v>546</v>
      </c>
      <c r="AI6" s="55" t="s">
        <v>547</v>
      </c>
      <c r="AJ6" s="56" t="s">
        <v>548</v>
      </c>
      <c r="AK6" s="53" t="s">
        <v>1</v>
      </c>
      <c r="AL6" s="53" t="s">
        <v>542</v>
      </c>
      <c r="AM6" s="53"/>
      <c r="AN6" s="53" t="s">
        <v>543</v>
      </c>
      <c r="AO6" s="53" t="s">
        <v>544</v>
      </c>
      <c r="AP6" s="53" t="s">
        <v>545</v>
      </c>
      <c r="AQ6" s="55" t="s">
        <v>546</v>
      </c>
      <c r="AR6" s="55" t="s">
        <v>547</v>
      </c>
      <c r="AS6" s="56" t="s">
        <v>548</v>
      </c>
      <c r="AT6" s="53" t="s">
        <v>1</v>
      </c>
      <c r="AU6" s="53" t="s">
        <v>542</v>
      </c>
      <c r="AV6" s="53"/>
      <c r="AW6" s="53" t="s">
        <v>543</v>
      </c>
      <c r="AX6" s="53" t="s">
        <v>544</v>
      </c>
      <c r="AY6" s="53" t="s">
        <v>545</v>
      </c>
      <c r="AZ6" s="55" t="s">
        <v>546</v>
      </c>
      <c r="BA6" s="55" t="s">
        <v>547</v>
      </c>
      <c r="BB6" s="56" t="s">
        <v>548</v>
      </c>
      <c r="BC6" s="53" t="s">
        <v>1</v>
      </c>
      <c r="BD6" s="53" t="s">
        <v>542</v>
      </c>
      <c r="BE6" s="53"/>
      <c r="BF6" s="53" t="s">
        <v>543</v>
      </c>
      <c r="BG6" s="53" t="s">
        <v>544</v>
      </c>
      <c r="BH6" s="53" t="s">
        <v>545</v>
      </c>
      <c r="BI6" s="55" t="s">
        <v>546</v>
      </c>
      <c r="BJ6" s="55" t="s">
        <v>547</v>
      </c>
      <c r="BK6" s="56" t="s">
        <v>548</v>
      </c>
      <c r="BL6" s="53" t="s">
        <v>1</v>
      </c>
      <c r="BM6" s="53" t="s">
        <v>542</v>
      </c>
      <c r="BN6" s="53"/>
      <c r="BO6" s="53" t="s">
        <v>543</v>
      </c>
      <c r="BP6" s="53" t="s">
        <v>544</v>
      </c>
      <c r="BQ6" s="53" t="s">
        <v>545</v>
      </c>
      <c r="BR6" s="55" t="s">
        <v>546</v>
      </c>
      <c r="BS6" s="55" t="s">
        <v>547</v>
      </c>
      <c r="BT6" s="56" t="s">
        <v>548</v>
      </c>
      <c r="BU6" s="53" t="s">
        <v>1</v>
      </c>
      <c r="BV6" s="53" t="s">
        <v>542</v>
      </c>
      <c r="BW6" s="53"/>
      <c r="BX6" s="53" t="s">
        <v>543</v>
      </c>
      <c r="BY6" s="53" t="s">
        <v>544</v>
      </c>
      <c r="BZ6" s="53" t="s">
        <v>545</v>
      </c>
      <c r="CA6" s="55" t="s">
        <v>546</v>
      </c>
      <c r="CB6" s="55" t="s">
        <v>547</v>
      </c>
      <c r="CC6" s="56" t="s">
        <v>548</v>
      </c>
      <c r="CD6" s="53" t="s">
        <v>1</v>
      </c>
      <c r="CE6" s="53" t="s">
        <v>542</v>
      </c>
      <c r="CF6" s="53"/>
      <c r="CG6" s="53" t="s">
        <v>543</v>
      </c>
      <c r="CH6" s="53" t="s">
        <v>544</v>
      </c>
      <c r="CI6" s="53" t="s">
        <v>545</v>
      </c>
      <c r="CJ6" s="55" t="s">
        <v>546</v>
      </c>
      <c r="CK6" s="55" t="s">
        <v>547</v>
      </c>
      <c r="CL6" s="56" t="s">
        <v>548</v>
      </c>
      <c r="CM6" s="53" t="s">
        <v>1</v>
      </c>
      <c r="CN6" s="53" t="s">
        <v>542</v>
      </c>
      <c r="CO6" s="53"/>
      <c r="CP6" s="53" t="s">
        <v>543</v>
      </c>
      <c r="CQ6" s="53" t="s">
        <v>544</v>
      </c>
      <c r="CR6" s="53" t="s">
        <v>545</v>
      </c>
      <c r="CS6" s="55" t="s">
        <v>546</v>
      </c>
      <c r="CT6" s="55" t="s">
        <v>547</v>
      </c>
      <c r="CU6" s="56" t="s">
        <v>548</v>
      </c>
      <c r="CV6" s="53" t="s">
        <v>1</v>
      </c>
      <c r="CW6" s="53" t="s">
        <v>542</v>
      </c>
      <c r="CX6" s="53"/>
      <c r="CY6" s="53" t="s">
        <v>543</v>
      </c>
      <c r="CZ6" s="53" t="s">
        <v>544</v>
      </c>
      <c r="DA6" s="53" t="s">
        <v>545</v>
      </c>
      <c r="DB6" s="55" t="s">
        <v>546</v>
      </c>
      <c r="DC6" s="55" t="s">
        <v>547</v>
      </c>
      <c r="DD6" s="56" t="s">
        <v>548</v>
      </c>
      <c r="DE6" s="53" t="s">
        <v>1</v>
      </c>
      <c r="DF6" s="53" t="s">
        <v>542</v>
      </c>
      <c r="DG6" s="53"/>
      <c r="DH6" s="53" t="s">
        <v>543</v>
      </c>
      <c r="DI6" s="53" t="s">
        <v>544</v>
      </c>
      <c r="DJ6" s="53" t="s">
        <v>545</v>
      </c>
      <c r="DK6" s="55" t="s">
        <v>546</v>
      </c>
      <c r="DL6" s="55" t="s">
        <v>547</v>
      </c>
      <c r="DM6" s="56" t="s">
        <v>548</v>
      </c>
      <c r="DN6" s="53" t="s">
        <v>1</v>
      </c>
      <c r="DO6" s="53" t="s">
        <v>542</v>
      </c>
      <c r="DP6" s="53"/>
      <c r="DQ6" s="53" t="s">
        <v>543</v>
      </c>
      <c r="DR6" s="53" t="s">
        <v>544</v>
      </c>
      <c r="DS6" s="53" t="s">
        <v>545</v>
      </c>
      <c r="DT6" s="55" t="s">
        <v>546</v>
      </c>
      <c r="DU6" s="55" t="s">
        <v>547</v>
      </c>
      <c r="DV6" s="56" t="s">
        <v>548</v>
      </c>
      <c r="DW6" s="53" t="s">
        <v>1</v>
      </c>
      <c r="DX6" s="53" t="s">
        <v>542</v>
      </c>
      <c r="DY6" s="53"/>
      <c r="DZ6" s="53" t="s">
        <v>543</v>
      </c>
      <c r="EA6" s="53" t="s">
        <v>544</v>
      </c>
      <c r="EB6" s="53" t="s">
        <v>545</v>
      </c>
      <c r="EC6" s="55" t="s">
        <v>546</v>
      </c>
      <c r="ED6" s="55" t="s">
        <v>547</v>
      </c>
      <c r="EE6" s="56" t="s">
        <v>548</v>
      </c>
      <c r="EF6" s="53" t="s">
        <v>1</v>
      </c>
      <c r="EG6" s="53" t="s">
        <v>542</v>
      </c>
      <c r="EH6" s="53"/>
      <c r="EI6" s="53" t="s">
        <v>543</v>
      </c>
      <c r="EJ6" s="53" t="s">
        <v>544</v>
      </c>
      <c r="EK6" s="53" t="s">
        <v>545</v>
      </c>
      <c r="EL6" s="55" t="s">
        <v>546</v>
      </c>
      <c r="EM6" s="55" t="s">
        <v>547</v>
      </c>
      <c r="EN6" s="56" t="s">
        <v>548</v>
      </c>
      <c r="EO6" s="53" t="s">
        <v>1</v>
      </c>
      <c r="EP6" s="53" t="s">
        <v>542</v>
      </c>
      <c r="EQ6" s="53"/>
      <c r="ER6" s="53" t="s">
        <v>543</v>
      </c>
      <c r="ES6" s="53" t="s">
        <v>544</v>
      </c>
      <c r="ET6" s="53" t="s">
        <v>545</v>
      </c>
      <c r="EU6" s="55" t="s">
        <v>546</v>
      </c>
      <c r="EV6" s="55" t="s">
        <v>547</v>
      </c>
      <c r="EW6" s="56" t="s">
        <v>548</v>
      </c>
      <c r="EX6" s="53" t="s">
        <v>1</v>
      </c>
      <c r="EY6" s="53" t="s">
        <v>542</v>
      </c>
      <c r="EZ6" s="53"/>
      <c r="FA6" s="53" t="s">
        <v>543</v>
      </c>
      <c r="FB6" s="53" t="s">
        <v>544</v>
      </c>
      <c r="FC6" s="53" t="s">
        <v>545</v>
      </c>
      <c r="FD6" s="55" t="s">
        <v>546</v>
      </c>
      <c r="FE6" s="55" t="s">
        <v>547</v>
      </c>
      <c r="FF6" s="56" t="s">
        <v>548</v>
      </c>
      <c r="FG6" s="53" t="s">
        <v>1</v>
      </c>
      <c r="FH6" s="53" t="s">
        <v>542</v>
      </c>
      <c r="FI6" s="53"/>
      <c r="FJ6" s="53" t="s">
        <v>543</v>
      </c>
      <c r="FK6" s="53" t="s">
        <v>544</v>
      </c>
      <c r="FL6" s="53" t="s">
        <v>545</v>
      </c>
      <c r="FM6" s="55" t="s">
        <v>546</v>
      </c>
      <c r="FN6" s="55" t="s">
        <v>547</v>
      </c>
      <c r="FO6" s="56" t="s">
        <v>548</v>
      </c>
      <c r="FP6" s="53" t="s">
        <v>1</v>
      </c>
      <c r="FQ6" s="53" t="s">
        <v>542</v>
      </c>
      <c r="FR6" s="53"/>
      <c r="FS6" s="53" t="s">
        <v>543</v>
      </c>
      <c r="FT6" s="53" t="s">
        <v>544</v>
      </c>
      <c r="FU6" s="53" t="s">
        <v>545</v>
      </c>
      <c r="FV6" s="55" t="s">
        <v>546</v>
      </c>
      <c r="FW6" s="55" t="s">
        <v>547</v>
      </c>
      <c r="FX6" s="56" t="s">
        <v>548</v>
      </c>
      <c r="FY6" s="53" t="s">
        <v>1</v>
      </c>
      <c r="FZ6" s="53" t="s">
        <v>542</v>
      </c>
      <c r="GA6" s="53"/>
      <c r="GB6" s="53" t="s">
        <v>543</v>
      </c>
      <c r="GC6" s="53" t="s">
        <v>544</v>
      </c>
      <c r="GD6" s="53" t="s">
        <v>545</v>
      </c>
      <c r="GE6" s="55" t="s">
        <v>546</v>
      </c>
      <c r="GF6" s="55" t="s">
        <v>547</v>
      </c>
      <c r="GG6" s="56" t="s">
        <v>548</v>
      </c>
      <c r="GH6" s="53" t="s">
        <v>1</v>
      </c>
      <c r="GI6" s="53" t="s">
        <v>542</v>
      </c>
      <c r="GJ6" s="53"/>
      <c r="GK6" s="53" t="s">
        <v>543</v>
      </c>
      <c r="GL6" s="53" t="s">
        <v>544</v>
      </c>
      <c r="GM6" s="53" t="s">
        <v>545</v>
      </c>
      <c r="GN6" s="55" t="s">
        <v>546</v>
      </c>
      <c r="GO6" s="55" t="s">
        <v>547</v>
      </c>
      <c r="GP6" s="56" t="s">
        <v>548</v>
      </c>
      <c r="GQ6" s="53" t="s">
        <v>1</v>
      </c>
      <c r="GR6" s="53" t="s">
        <v>542</v>
      </c>
      <c r="GS6" s="53"/>
      <c r="GT6" s="53" t="s">
        <v>543</v>
      </c>
      <c r="GU6" s="53" t="s">
        <v>544</v>
      </c>
      <c r="GV6" s="53" t="s">
        <v>545</v>
      </c>
      <c r="GW6" s="55" t="s">
        <v>546</v>
      </c>
      <c r="GX6" s="55" t="s">
        <v>547</v>
      </c>
      <c r="GY6" s="56" t="s">
        <v>548</v>
      </c>
      <c r="GZ6" s="53" t="s">
        <v>1</v>
      </c>
      <c r="HA6" s="53" t="s">
        <v>542</v>
      </c>
      <c r="HB6" s="53"/>
      <c r="HC6" s="53" t="s">
        <v>543</v>
      </c>
      <c r="HD6" s="53" t="s">
        <v>544</v>
      </c>
      <c r="HE6" s="53" t="s">
        <v>545</v>
      </c>
      <c r="HF6" s="55" t="s">
        <v>546</v>
      </c>
      <c r="HG6" s="55" t="s">
        <v>547</v>
      </c>
      <c r="HH6" s="56" t="s">
        <v>548</v>
      </c>
      <c r="HI6" s="53" t="s">
        <v>1</v>
      </c>
      <c r="HJ6" s="53" t="s">
        <v>542</v>
      </c>
      <c r="HK6" s="53"/>
      <c r="HL6" s="53" t="s">
        <v>543</v>
      </c>
      <c r="HM6" s="53" t="s">
        <v>544</v>
      </c>
      <c r="HN6" s="53" t="s">
        <v>545</v>
      </c>
      <c r="HO6" s="55" t="s">
        <v>546</v>
      </c>
      <c r="HP6" s="55" t="s">
        <v>547</v>
      </c>
      <c r="HQ6" s="56" t="s">
        <v>548</v>
      </c>
      <c r="HR6" s="53" t="s">
        <v>1</v>
      </c>
      <c r="HS6" s="53" t="s">
        <v>542</v>
      </c>
      <c r="HT6" s="53"/>
      <c r="HU6" s="53" t="s">
        <v>543</v>
      </c>
      <c r="HV6" s="53" t="s">
        <v>544</v>
      </c>
      <c r="HW6" s="53" t="s">
        <v>545</v>
      </c>
      <c r="HX6" s="55" t="s">
        <v>546</v>
      </c>
      <c r="HY6" s="55" t="s">
        <v>547</v>
      </c>
      <c r="HZ6" s="56" t="s">
        <v>548</v>
      </c>
      <c r="IA6" s="53" t="s">
        <v>1</v>
      </c>
      <c r="IB6" s="53" t="s">
        <v>542</v>
      </c>
      <c r="IC6" s="53"/>
      <c r="ID6" s="53" t="s">
        <v>543</v>
      </c>
      <c r="IE6" s="53" t="s">
        <v>544</v>
      </c>
      <c r="IF6" s="53" t="s">
        <v>545</v>
      </c>
      <c r="IG6" s="55" t="s">
        <v>546</v>
      </c>
      <c r="IH6" s="55" t="s">
        <v>547</v>
      </c>
      <c r="II6" s="56" t="s">
        <v>548</v>
      </c>
      <c r="IJ6" s="53" t="s">
        <v>1</v>
      </c>
      <c r="IK6" s="53" t="s">
        <v>542</v>
      </c>
      <c r="IL6" s="53"/>
      <c r="IM6" s="53" t="s">
        <v>543</v>
      </c>
      <c r="IN6" s="53" t="s">
        <v>544</v>
      </c>
      <c r="IO6" s="53" t="s">
        <v>545</v>
      </c>
      <c r="IP6" s="55" t="s">
        <v>546</v>
      </c>
      <c r="IQ6" s="55" t="s">
        <v>547</v>
      </c>
      <c r="IR6" s="56" t="s">
        <v>548</v>
      </c>
      <c r="IS6" s="53" t="s">
        <v>1</v>
      </c>
      <c r="IT6" s="53" t="s">
        <v>542</v>
      </c>
      <c r="IU6" s="53"/>
      <c r="IV6" s="53" t="s">
        <v>543</v>
      </c>
      <c r="IW6" s="53" t="s">
        <v>544</v>
      </c>
      <c r="IX6" s="53" t="s">
        <v>545</v>
      </c>
      <c r="IY6" s="55" t="s">
        <v>546</v>
      </c>
      <c r="IZ6" s="55" t="s">
        <v>547</v>
      </c>
      <c r="JA6" s="56" t="s">
        <v>548</v>
      </c>
      <c r="JB6" s="53" t="s">
        <v>1</v>
      </c>
      <c r="JC6" s="53" t="s">
        <v>542</v>
      </c>
      <c r="JD6" s="53"/>
      <c r="JE6" s="53" t="s">
        <v>543</v>
      </c>
      <c r="JF6" s="53" t="s">
        <v>544</v>
      </c>
      <c r="JG6" s="53" t="s">
        <v>545</v>
      </c>
      <c r="JH6" s="55" t="s">
        <v>546</v>
      </c>
      <c r="JI6" s="55" t="s">
        <v>547</v>
      </c>
      <c r="JJ6" s="56" t="s">
        <v>548</v>
      </c>
      <c r="JK6" s="53" t="s">
        <v>1</v>
      </c>
      <c r="JL6" s="53" t="s">
        <v>542</v>
      </c>
      <c r="JM6" s="53"/>
      <c r="JN6" s="53" t="s">
        <v>543</v>
      </c>
      <c r="JO6" s="53" t="s">
        <v>544</v>
      </c>
      <c r="JP6" s="53" t="s">
        <v>545</v>
      </c>
      <c r="JQ6" s="55" t="s">
        <v>546</v>
      </c>
      <c r="JR6" s="55" t="s">
        <v>547</v>
      </c>
      <c r="JS6" s="56" t="s">
        <v>548</v>
      </c>
      <c r="JT6" s="53" t="s">
        <v>1</v>
      </c>
      <c r="JU6" s="53" t="s">
        <v>542</v>
      </c>
      <c r="JV6" s="53"/>
      <c r="JW6" s="53" t="s">
        <v>543</v>
      </c>
      <c r="JX6" s="53" t="s">
        <v>544</v>
      </c>
      <c r="JY6" s="53" t="s">
        <v>545</v>
      </c>
      <c r="JZ6" s="55" t="s">
        <v>546</v>
      </c>
      <c r="KA6" s="55" t="s">
        <v>547</v>
      </c>
      <c r="KB6" s="56" t="s">
        <v>548</v>
      </c>
      <c r="KC6" s="53" t="s">
        <v>1</v>
      </c>
      <c r="KD6" s="53" t="s">
        <v>542</v>
      </c>
      <c r="KE6" s="53"/>
      <c r="KF6" s="53" t="s">
        <v>543</v>
      </c>
      <c r="KG6" s="53" t="s">
        <v>544</v>
      </c>
      <c r="KH6" s="53" t="s">
        <v>545</v>
      </c>
      <c r="KI6" s="55" t="s">
        <v>546</v>
      </c>
      <c r="KJ6" s="55" t="s">
        <v>547</v>
      </c>
      <c r="KK6" s="56" t="s">
        <v>548</v>
      </c>
      <c r="KL6" s="53" t="s">
        <v>1</v>
      </c>
      <c r="KM6" s="53" t="s">
        <v>542</v>
      </c>
      <c r="KN6" s="53"/>
      <c r="KO6" s="53" t="s">
        <v>543</v>
      </c>
      <c r="KP6" s="53" t="s">
        <v>544</v>
      </c>
      <c r="KQ6" s="53" t="s">
        <v>545</v>
      </c>
      <c r="KR6" s="55" t="s">
        <v>546</v>
      </c>
      <c r="KS6" s="55" t="s">
        <v>547</v>
      </c>
      <c r="KT6" s="56" t="s">
        <v>548</v>
      </c>
      <c r="KU6" s="53" t="s">
        <v>1</v>
      </c>
      <c r="KV6" s="53" t="s">
        <v>542</v>
      </c>
      <c r="KW6" s="53"/>
      <c r="KX6" s="53" t="s">
        <v>543</v>
      </c>
      <c r="KY6" s="53" t="s">
        <v>544</v>
      </c>
      <c r="KZ6" s="53" t="s">
        <v>545</v>
      </c>
      <c r="LA6" s="55" t="s">
        <v>546</v>
      </c>
      <c r="LB6" s="55" t="s">
        <v>547</v>
      </c>
      <c r="LC6" s="56" t="s">
        <v>548</v>
      </c>
      <c r="LD6" s="53" t="s">
        <v>1</v>
      </c>
      <c r="LE6" s="53" t="s">
        <v>542</v>
      </c>
      <c r="LF6" s="53"/>
      <c r="LG6" s="53" t="s">
        <v>543</v>
      </c>
      <c r="LH6" s="53" t="s">
        <v>544</v>
      </c>
      <c r="LI6" s="53" t="s">
        <v>545</v>
      </c>
      <c r="LJ6" s="55" t="s">
        <v>546</v>
      </c>
      <c r="LK6" s="55" t="s">
        <v>547</v>
      </c>
      <c r="LL6" s="56" t="s">
        <v>548</v>
      </c>
      <c r="LM6" s="53" t="s">
        <v>1</v>
      </c>
      <c r="LN6" s="53" t="s">
        <v>542</v>
      </c>
      <c r="LO6" s="53"/>
      <c r="LP6" s="53" t="s">
        <v>543</v>
      </c>
      <c r="LQ6" s="53" t="s">
        <v>544</v>
      </c>
      <c r="LR6" s="53" t="s">
        <v>545</v>
      </c>
      <c r="LS6" s="55" t="s">
        <v>546</v>
      </c>
      <c r="LT6" s="55" t="s">
        <v>547</v>
      </c>
      <c r="LU6" s="56" t="s">
        <v>548</v>
      </c>
      <c r="LV6" s="53" t="s">
        <v>1</v>
      </c>
      <c r="LW6" s="53" t="s">
        <v>542</v>
      </c>
      <c r="LX6" s="53"/>
      <c r="LY6" s="53" t="s">
        <v>543</v>
      </c>
      <c r="LZ6" s="53" t="s">
        <v>544</v>
      </c>
      <c r="MA6" s="53" t="s">
        <v>545</v>
      </c>
      <c r="MB6" s="55" t="s">
        <v>546</v>
      </c>
      <c r="MC6" s="55" t="s">
        <v>547</v>
      </c>
      <c r="MD6" s="56" t="s">
        <v>548</v>
      </c>
      <c r="ME6" s="53" t="s">
        <v>1</v>
      </c>
      <c r="MF6" s="53" t="s">
        <v>542</v>
      </c>
      <c r="MG6" s="53"/>
      <c r="MH6" s="53" t="s">
        <v>543</v>
      </c>
      <c r="MI6" s="53" t="s">
        <v>544</v>
      </c>
      <c r="MJ6" s="53" t="s">
        <v>545</v>
      </c>
      <c r="MK6" s="55" t="s">
        <v>546</v>
      </c>
      <c r="ML6" s="55" t="s">
        <v>547</v>
      </c>
      <c r="MM6" s="56" t="s">
        <v>548</v>
      </c>
      <c r="MN6" s="53" t="s">
        <v>1</v>
      </c>
      <c r="MO6" s="53" t="s">
        <v>542</v>
      </c>
      <c r="MP6" s="53"/>
      <c r="MQ6" s="53" t="s">
        <v>543</v>
      </c>
      <c r="MR6" s="53" t="s">
        <v>544</v>
      </c>
      <c r="MS6" s="53" t="s">
        <v>545</v>
      </c>
      <c r="MT6" s="55" t="s">
        <v>546</v>
      </c>
      <c r="MU6" s="55" t="s">
        <v>547</v>
      </c>
      <c r="MV6" s="56" t="s">
        <v>548</v>
      </c>
      <c r="MW6" s="53" t="s">
        <v>1</v>
      </c>
      <c r="MX6" s="53" t="s">
        <v>542</v>
      </c>
      <c r="MY6" s="53"/>
      <c r="MZ6" s="53" t="s">
        <v>543</v>
      </c>
      <c r="NA6" s="53" t="s">
        <v>544</v>
      </c>
      <c r="NB6" s="53" t="s">
        <v>545</v>
      </c>
      <c r="NC6" s="55" t="s">
        <v>546</v>
      </c>
      <c r="ND6" s="55" t="s">
        <v>547</v>
      </c>
      <c r="NE6" s="56" t="s">
        <v>548</v>
      </c>
      <c r="NF6" s="53" t="s">
        <v>1</v>
      </c>
      <c r="NG6" s="53" t="s">
        <v>542</v>
      </c>
      <c r="NH6" s="53"/>
      <c r="NI6" s="53" t="s">
        <v>543</v>
      </c>
      <c r="NJ6" s="53" t="s">
        <v>544</v>
      </c>
      <c r="NK6" s="53" t="s">
        <v>545</v>
      </c>
      <c r="NL6" s="55" t="s">
        <v>546</v>
      </c>
      <c r="NM6" s="55" t="s">
        <v>547</v>
      </c>
      <c r="NN6" s="56" t="s">
        <v>548</v>
      </c>
      <c r="NO6" s="53" t="s">
        <v>1</v>
      </c>
      <c r="NP6" s="53" t="s">
        <v>542</v>
      </c>
      <c r="NQ6" s="53"/>
      <c r="NR6" s="53" t="s">
        <v>543</v>
      </c>
      <c r="NS6" s="53" t="s">
        <v>544</v>
      </c>
      <c r="NT6" s="53" t="s">
        <v>545</v>
      </c>
      <c r="NU6" s="55" t="s">
        <v>546</v>
      </c>
      <c r="NV6" s="55" t="s">
        <v>547</v>
      </c>
      <c r="NW6" s="56" t="s">
        <v>548</v>
      </c>
      <c r="NX6" s="53" t="s">
        <v>1</v>
      </c>
      <c r="NY6" s="53" t="s">
        <v>542</v>
      </c>
      <c r="NZ6" s="53"/>
      <c r="OA6" s="53" t="s">
        <v>543</v>
      </c>
      <c r="OB6" s="53" t="s">
        <v>544</v>
      </c>
      <c r="OC6" s="53" t="s">
        <v>545</v>
      </c>
      <c r="OD6" s="55" t="s">
        <v>546</v>
      </c>
      <c r="OE6" s="55" t="s">
        <v>547</v>
      </c>
      <c r="OF6" s="56" t="s">
        <v>548</v>
      </c>
      <c r="OG6" s="53" t="s">
        <v>1</v>
      </c>
      <c r="OH6" s="53" t="s">
        <v>542</v>
      </c>
      <c r="OI6" s="53"/>
      <c r="OJ6" s="53" t="s">
        <v>543</v>
      </c>
      <c r="OK6" s="53" t="s">
        <v>544</v>
      </c>
      <c r="OL6" s="53" t="s">
        <v>545</v>
      </c>
      <c r="OM6" s="55" t="s">
        <v>546</v>
      </c>
      <c r="ON6" s="55" t="s">
        <v>547</v>
      </c>
      <c r="OO6" s="56" t="s">
        <v>548</v>
      </c>
      <c r="OP6" s="53" t="s">
        <v>1</v>
      </c>
      <c r="OQ6" s="53" t="s">
        <v>542</v>
      </c>
      <c r="OR6" s="53"/>
      <c r="OS6" s="53" t="s">
        <v>543</v>
      </c>
      <c r="OT6" s="53" t="s">
        <v>544</v>
      </c>
      <c r="OU6" s="53" t="s">
        <v>545</v>
      </c>
      <c r="OV6" s="55" t="s">
        <v>546</v>
      </c>
      <c r="OW6" s="55" t="s">
        <v>547</v>
      </c>
      <c r="OX6" s="56" t="s">
        <v>548</v>
      </c>
      <c r="OY6" s="53" t="s">
        <v>1</v>
      </c>
      <c r="OZ6" s="53" t="s">
        <v>542</v>
      </c>
      <c r="PA6" s="53"/>
      <c r="PB6" s="53" t="s">
        <v>543</v>
      </c>
      <c r="PC6" s="53" t="s">
        <v>544</v>
      </c>
      <c r="PD6" s="53" t="s">
        <v>545</v>
      </c>
      <c r="PE6" s="55" t="s">
        <v>546</v>
      </c>
      <c r="PF6" s="55" t="s">
        <v>547</v>
      </c>
      <c r="PG6" s="56" t="s">
        <v>548</v>
      </c>
      <c r="PH6" s="53" t="s">
        <v>1</v>
      </c>
      <c r="PI6" s="53" t="s">
        <v>542</v>
      </c>
      <c r="PJ6" s="53"/>
      <c r="PK6" s="53" t="s">
        <v>543</v>
      </c>
      <c r="PL6" s="53" t="s">
        <v>544</v>
      </c>
      <c r="PM6" s="53" t="s">
        <v>545</v>
      </c>
      <c r="PN6" s="55" t="s">
        <v>546</v>
      </c>
      <c r="PO6" s="55" t="s">
        <v>547</v>
      </c>
      <c r="PP6" s="56" t="s">
        <v>548</v>
      </c>
      <c r="PQ6" s="53" t="s">
        <v>1</v>
      </c>
      <c r="PR6" s="53" t="s">
        <v>542</v>
      </c>
      <c r="PS6" s="53"/>
      <c r="PT6" s="53" t="s">
        <v>543</v>
      </c>
      <c r="PU6" s="53" t="s">
        <v>544</v>
      </c>
      <c r="PV6" s="53" t="s">
        <v>545</v>
      </c>
      <c r="PW6" s="55" t="s">
        <v>546</v>
      </c>
      <c r="PX6" s="55" t="s">
        <v>547</v>
      </c>
      <c r="PY6" s="56" t="s">
        <v>548</v>
      </c>
      <c r="PZ6" s="53" t="s">
        <v>1</v>
      </c>
      <c r="QA6" s="53" t="s">
        <v>542</v>
      </c>
      <c r="QB6" s="53"/>
      <c r="QC6" s="53" t="s">
        <v>543</v>
      </c>
      <c r="QD6" s="53" t="s">
        <v>544</v>
      </c>
      <c r="QE6" s="53" t="s">
        <v>545</v>
      </c>
      <c r="QF6" s="55" t="s">
        <v>546</v>
      </c>
      <c r="QG6" s="55" t="s">
        <v>547</v>
      </c>
      <c r="QH6" s="56" t="s">
        <v>548</v>
      </c>
      <c r="QI6" s="53" t="s">
        <v>1</v>
      </c>
      <c r="QJ6" s="53" t="s">
        <v>542</v>
      </c>
      <c r="QK6" s="53"/>
      <c r="QL6" s="53" t="s">
        <v>543</v>
      </c>
      <c r="QM6" s="53" t="s">
        <v>544</v>
      </c>
      <c r="QN6" s="53" t="s">
        <v>545</v>
      </c>
      <c r="QO6" s="55" t="s">
        <v>546</v>
      </c>
      <c r="QP6" s="55" t="s">
        <v>547</v>
      </c>
      <c r="QQ6" s="56" t="s">
        <v>548</v>
      </c>
      <c r="QR6" s="53" t="s">
        <v>1</v>
      </c>
      <c r="QS6" s="53" t="s">
        <v>542</v>
      </c>
      <c r="QT6" s="53"/>
      <c r="QU6" s="53" t="s">
        <v>543</v>
      </c>
      <c r="QV6" s="53" t="s">
        <v>544</v>
      </c>
      <c r="QW6" s="53" t="s">
        <v>545</v>
      </c>
      <c r="QX6" s="55" t="s">
        <v>546</v>
      </c>
      <c r="QY6" s="55" t="s">
        <v>547</v>
      </c>
      <c r="QZ6" s="56" t="s">
        <v>548</v>
      </c>
      <c r="RA6" s="53" t="s">
        <v>1</v>
      </c>
      <c r="RB6" s="53" t="s">
        <v>542</v>
      </c>
      <c r="RC6" s="53"/>
      <c r="RD6" s="53" t="s">
        <v>543</v>
      </c>
      <c r="RE6" s="53" t="s">
        <v>544</v>
      </c>
      <c r="RF6" s="53" t="s">
        <v>545</v>
      </c>
      <c r="RG6" s="55" t="s">
        <v>546</v>
      </c>
      <c r="RH6" s="55" t="s">
        <v>547</v>
      </c>
      <c r="RI6" s="56" t="s">
        <v>548</v>
      </c>
      <c r="RJ6" s="53" t="s">
        <v>1</v>
      </c>
      <c r="RK6" s="53" t="s">
        <v>542</v>
      </c>
      <c r="RL6" s="53"/>
      <c r="RM6" s="53" t="s">
        <v>543</v>
      </c>
      <c r="RN6" s="53" t="s">
        <v>544</v>
      </c>
      <c r="RO6" s="53" t="s">
        <v>545</v>
      </c>
      <c r="RP6" s="55" t="s">
        <v>546</v>
      </c>
      <c r="RQ6" s="55" t="s">
        <v>547</v>
      </c>
      <c r="RR6" s="56" t="s">
        <v>548</v>
      </c>
      <c r="RS6" s="53" t="s">
        <v>1</v>
      </c>
      <c r="RT6" s="53" t="s">
        <v>542</v>
      </c>
      <c r="RU6" s="53"/>
      <c r="RV6" s="53" t="s">
        <v>543</v>
      </c>
      <c r="RW6" s="53" t="s">
        <v>544</v>
      </c>
      <c r="RX6" s="53" t="s">
        <v>545</v>
      </c>
      <c r="RY6" s="55" t="s">
        <v>546</v>
      </c>
      <c r="RZ6" s="55" t="s">
        <v>547</v>
      </c>
      <c r="SA6" s="56" t="s">
        <v>548</v>
      </c>
      <c r="SB6" s="53" t="s">
        <v>1</v>
      </c>
      <c r="SC6" s="53" t="s">
        <v>542</v>
      </c>
      <c r="SD6" s="53"/>
      <c r="SE6" s="53" t="s">
        <v>543</v>
      </c>
      <c r="SF6" s="53" t="s">
        <v>544</v>
      </c>
      <c r="SG6" s="53" t="s">
        <v>545</v>
      </c>
      <c r="SH6" s="55" t="s">
        <v>546</v>
      </c>
      <c r="SI6" s="55" t="s">
        <v>547</v>
      </c>
      <c r="SJ6" s="56" t="s">
        <v>548</v>
      </c>
      <c r="SK6" s="53" t="s">
        <v>1</v>
      </c>
      <c r="SL6" s="53" t="s">
        <v>542</v>
      </c>
      <c r="SM6" s="53"/>
      <c r="SN6" s="53" t="s">
        <v>543</v>
      </c>
      <c r="SO6" s="53" t="s">
        <v>544</v>
      </c>
      <c r="SP6" s="53" t="s">
        <v>545</v>
      </c>
      <c r="SQ6" s="55" t="s">
        <v>546</v>
      </c>
      <c r="SR6" s="55" t="s">
        <v>547</v>
      </c>
      <c r="SS6" s="56" t="s">
        <v>548</v>
      </c>
      <c r="ST6" s="53" t="s">
        <v>1</v>
      </c>
      <c r="SU6" s="53" t="s">
        <v>542</v>
      </c>
      <c r="SV6" s="53"/>
      <c r="SW6" s="53" t="s">
        <v>543</v>
      </c>
      <c r="SX6" s="53" t="s">
        <v>544</v>
      </c>
      <c r="SY6" s="53" t="s">
        <v>545</v>
      </c>
      <c r="SZ6" s="55" t="s">
        <v>546</v>
      </c>
      <c r="TA6" s="55" t="s">
        <v>547</v>
      </c>
      <c r="TB6" s="56" t="s">
        <v>548</v>
      </c>
      <c r="TC6" s="53" t="s">
        <v>1</v>
      </c>
      <c r="TD6" s="53" t="s">
        <v>542</v>
      </c>
      <c r="TE6" s="53"/>
      <c r="TF6" s="53" t="s">
        <v>543</v>
      </c>
      <c r="TG6" s="53" t="s">
        <v>544</v>
      </c>
      <c r="TH6" s="53" t="s">
        <v>545</v>
      </c>
      <c r="TI6" s="55" t="s">
        <v>546</v>
      </c>
      <c r="TJ6" s="55" t="s">
        <v>547</v>
      </c>
      <c r="TK6" s="56" t="s">
        <v>548</v>
      </c>
      <c r="TL6" s="53" t="s">
        <v>1</v>
      </c>
      <c r="TM6" s="53" t="s">
        <v>542</v>
      </c>
      <c r="TN6" s="53"/>
      <c r="TO6" s="53" t="s">
        <v>543</v>
      </c>
      <c r="TP6" s="53" t="s">
        <v>544</v>
      </c>
      <c r="TQ6" s="53" t="s">
        <v>545</v>
      </c>
      <c r="TR6" s="55" t="s">
        <v>546</v>
      </c>
      <c r="TS6" s="55" t="s">
        <v>547</v>
      </c>
      <c r="TT6" s="56" t="s">
        <v>548</v>
      </c>
      <c r="TU6" s="53" t="s">
        <v>1</v>
      </c>
      <c r="TV6" s="53" t="s">
        <v>542</v>
      </c>
      <c r="TW6" s="53"/>
      <c r="TX6" s="53" t="s">
        <v>543</v>
      </c>
      <c r="TY6" s="53" t="s">
        <v>544</v>
      </c>
      <c r="TZ6" s="53" t="s">
        <v>545</v>
      </c>
      <c r="UA6" s="55" t="s">
        <v>546</v>
      </c>
      <c r="UB6" s="55" t="s">
        <v>547</v>
      </c>
      <c r="UC6" s="56" t="s">
        <v>548</v>
      </c>
      <c r="UD6" s="53" t="s">
        <v>1</v>
      </c>
      <c r="UE6" s="53" t="s">
        <v>542</v>
      </c>
      <c r="UF6" s="53"/>
      <c r="UG6" s="53" t="s">
        <v>543</v>
      </c>
      <c r="UH6" s="53" t="s">
        <v>544</v>
      </c>
      <c r="UI6" s="53" t="s">
        <v>545</v>
      </c>
      <c r="UJ6" s="55" t="s">
        <v>546</v>
      </c>
      <c r="UK6" s="55" t="s">
        <v>547</v>
      </c>
      <c r="UL6" s="56" t="s">
        <v>548</v>
      </c>
      <c r="UM6" s="53" t="s">
        <v>1</v>
      </c>
      <c r="UN6" s="53" t="s">
        <v>542</v>
      </c>
      <c r="UO6" s="53"/>
      <c r="UP6" s="53" t="s">
        <v>543</v>
      </c>
      <c r="UQ6" s="53" t="s">
        <v>544</v>
      </c>
      <c r="UR6" s="53" t="s">
        <v>545</v>
      </c>
      <c r="US6" s="55" t="s">
        <v>546</v>
      </c>
      <c r="UT6" s="55" t="s">
        <v>547</v>
      </c>
      <c r="UU6" s="56" t="s">
        <v>548</v>
      </c>
      <c r="UV6" s="53" t="s">
        <v>1</v>
      </c>
      <c r="UW6" s="53" t="s">
        <v>542</v>
      </c>
      <c r="UX6" s="53"/>
      <c r="UY6" s="53" t="s">
        <v>543</v>
      </c>
      <c r="UZ6" s="53" t="s">
        <v>544</v>
      </c>
      <c r="VA6" s="53" t="s">
        <v>545</v>
      </c>
      <c r="VB6" s="55" t="s">
        <v>546</v>
      </c>
      <c r="VC6" s="55" t="s">
        <v>547</v>
      </c>
      <c r="VD6" s="56" t="s">
        <v>548</v>
      </c>
      <c r="VE6" s="53" t="s">
        <v>1</v>
      </c>
      <c r="VF6" s="53" t="s">
        <v>542</v>
      </c>
      <c r="VG6" s="53"/>
      <c r="VH6" s="53" t="s">
        <v>543</v>
      </c>
      <c r="VI6" s="53" t="s">
        <v>544</v>
      </c>
      <c r="VJ6" s="53" t="s">
        <v>545</v>
      </c>
      <c r="VK6" s="55" t="s">
        <v>546</v>
      </c>
      <c r="VL6" s="55" t="s">
        <v>547</v>
      </c>
      <c r="VM6" s="56" t="s">
        <v>548</v>
      </c>
      <c r="VN6" s="53" t="s">
        <v>1</v>
      </c>
      <c r="VO6" s="53" t="s">
        <v>542</v>
      </c>
      <c r="VP6" s="53"/>
      <c r="VQ6" s="53" t="s">
        <v>543</v>
      </c>
      <c r="VR6" s="53" t="s">
        <v>544</v>
      </c>
      <c r="VS6" s="53" t="s">
        <v>545</v>
      </c>
      <c r="VT6" s="55" t="s">
        <v>546</v>
      </c>
      <c r="VU6" s="55" t="s">
        <v>547</v>
      </c>
      <c r="VV6" s="56" t="s">
        <v>548</v>
      </c>
      <c r="VW6" s="53" t="s">
        <v>1</v>
      </c>
      <c r="VX6" s="53" t="s">
        <v>542</v>
      </c>
      <c r="VY6" s="53"/>
      <c r="VZ6" s="53" t="s">
        <v>543</v>
      </c>
      <c r="WA6" s="53" t="s">
        <v>544</v>
      </c>
      <c r="WB6" s="53" t="s">
        <v>545</v>
      </c>
      <c r="WC6" s="55" t="s">
        <v>546</v>
      </c>
      <c r="WD6" s="55" t="s">
        <v>547</v>
      </c>
      <c r="WE6" s="56" t="s">
        <v>548</v>
      </c>
      <c r="WF6" s="53" t="s">
        <v>1</v>
      </c>
      <c r="WG6" s="53" t="s">
        <v>542</v>
      </c>
      <c r="WH6" s="53"/>
      <c r="WI6" s="53" t="s">
        <v>543</v>
      </c>
      <c r="WJ6" s="53" t="s">
        <v>544</v>
      </c>
      <c r="WK6" s="53" t="s">
        <v>545</v>
      </c>
      <c r="WL6" s="55" t="s">
        <v>546</v>
      </c>
      <c r="WM6" s="55" t="s">
        <v>547</v>
      </c>
      <c r="WN6" s="56" t="s">
        <v>548</v>
      </c>
      <c r="WO6" s="53" t="s">
        <v>1</v>
      </c>
      <c r="WP6" s="53" t="s">
        <v>542</v>
      </c>
      <c r="WQ6" s="53"/>
      <c r="WR6" s="53" t="s">
        <v>543</v>
      </c>
      <c r="WS6" s="53" t="s">
        <v>544</v>
      </c>
      <c r="WT6" s="53" t="s">
        <v>545</v>
      </c>
      <c r="WU6" s="55" t="s">
        <v>546</v>
      </c>
      <c r="WV6" s="55" t="s">
        <v>547</v>
      </c>
      <c r="WW6" s="56" t="s">
        <v>548</v>
      </c>
      <c r="WX6" s="53" t="s">
        <v>1</v>
      </c>
      <c r="WY6" s="53" t="s">
        <v>542</v>
      </c>
      <c r="WZ6" s="53"/>
      <c r="XA6" s="53" t="s">
        <v>543</v>
      </c>
      <c r="XB6" s="53" t="s">
        <v>544</v>
      </c>
      <c r="XC6" s="53" t="s">
        <v>545</v>
      </c>
      <c r="XD6" s="55" t="s">
        <v>546</v>
      </c>
      <c r="XE6" s="55" t="s">
        <v>547</v>
      </c>
      <c r="XF6" s="56" t="s">
        <v>548</v>
      </c>
      <c r="XG6" s="53" t="s">
        <v>1</v>
      </c>
      <c r="XH6" s="53" t="s">
        <v>542</v>
      </c>
      <c r="XI6" s="53"/>
      <c r="XJ6" s="53" t="s">
        <v>543</v>
      </c>
      <c r="XK6" s="53" t="s">
        <v>544</v>
      </c>
      <c r="XL6" s="53" t="s">
        <v>545</v>
      </c>
      <c r="XM6" s="55" t="s">
        <v>546</v>
      </c>
      <c r="XN6" s="55" t="s">
        <v>547</v>
      </c>
      <c r="XO6" s="56" t="s">
        <v>548</v>
      </c>
      <c r="XP6" s="53" t="s">
        <v>1</v>
      </c>
      <c r="XQ6" s="53" t="s">
        <v>542</v>
      </c>
      <c r="XR6" s="53"/>
      <c r="XS6" s="53" t="s">
        <v>543</v>
      </c>
      <c r="XT6" s="53" t="s">
        <v>544</v>
      </c>
      <c r="XU6" s="53" t="s">
        <v>545</v>
      </c>
      <c r="XV6" s="55" t="s">
        <v>546</v>
      </c>
      <c r="XW6" s="55" t="s">
        <v>547</v>
      </c>
      <c r="XX6" s="56" t="s">
        <v>548</v>
      </c>
    </row>
    <row r="7" s="49" customFormat="1" spans="1:648">
      <c r="A7" s="57">
        <v>1</v>
      </c>
      <c r="B7" s="57" t="s">
        <v>549</v>
      </c>
      <c r="C7" s="57"/>
      <c r="D7" s="57"/>
      <c r="E7" s="57"/>
      <c r="F7" s="57"/>
      <c r="G7" s="57"/>
      <c r="H7" s="58">
        <f>SUM(H8:H11)</f>
        <v>181.98</v>
      </c>
      <c r="I7" s="55"/>
      <c r="J7" s="57">
        <v>1</v>
      </c>
      <c r="K7" s="57" t="s">
        <v>549</v>
      </c>
      <c r="L7" s="57"/>
      <c r="M7" s="57"/>
      <c r="N7" s="57"/>
      <c r="O7" s="57"/>
      <c r="P7" s="57"/>
      <c r="Q7" s="58">
        <f>SUM(Q8:Q11)</f>
        <v>162.16</v>
      </c>
      <c r="R7" s="55"/>
      <c r="S7" s="57">
        <v>1</v>
      </c>
      <c r="T7" s="57" t="s">
        <v>549</v>
      </c>
      <c r="U7" s="57"/>
      <c r="V7" s="57"/>
      <c r="W7" s="57"/>
      <c r="X7" s="57"/>
      <c r="Y7" s="57"/>
      <c r="Z7" s="58">
        <f>SUM(Z8:Z11)</f>
        <v>164.25</v>
      </c>
      <c r="AA7" s="55"/>
      <c r="AB7" s="57">
        <v>1</v>
      </c>
      <c r="AC7" s="57" t="s">
        <v>549</v>
      </c>
      <c r="AD7" s="57"/>
      <c r="AE7" s="57"/>
      <c r="AF7" s="57"/>
      <c r="AG7" s="57"/>
      <c r="AH7" s="57"/>
      <c r="AI7" s="58">
        <f>SUM(AI8:AI11)</f>
        <v>137.16</v>
      </c>
      <c r="AJ7" s="55"/>
      <c r="AK7" s="57">
        <v>1</v>
      </c>
      <c r="AL7" s="57" t="s">
        <v>549</v>
      </c>
      <c r="AM7" s="57"/>
      <c r="AN7" s="57"/>
      <c r="AO7" s="57"/>
      <c r="AP7" s="57"/>
      <c r="AQ7" s="57"/>
      <c r="AR7" s="58">
        <f>SUM(AR8:AR11)</f>
        <v>148.28</v>
      </c>
      <c r="AS7" s="55"/>
      <c r="AT7" s="57">
        <v>1</v>
      </c>
      <c r="AU7" s="57" t="s">
        <v>549</v>
      </c>
      <c r="AV7" s="57"/>
      <c r="AW7" s="57"/>
      <c r="AX7" s="57"/>
      <c r="AY7" s="57"/>
      <c r="AZ7" s="57"/>
      <c r="BA7" s="58">
        <f>SUM(BA8:BA11)</f>
        <v>145.77</v>
      </c>
      <c r="BB7" s="55"/>
      <c r="BC7" s="57">
        <v>1</v>
      </c>
      <c r="BD7" s="57" t="s">
        <v>549</v>
      </c>
      <c r="BE7" s="57"/>
      <c r="BF7" s="57"/>
      <c r="BG7" s="57"/>
      <c r="BH7" s="57"/>
      <c r="BI7" s="57"/>
      <c r="BJ7" s="58">
        <f>SUM(BJ8:BJ11)</f>
        <v>142.12</v>
      </c>
      <c r="BK7" s="55"/>
      <c r="BL7" s="57">
        <v>1</v>
      </c>
      <c r="BM7" s="57" t="s">
        <v>549</v>
      </c>
      <c r="BN7" s="57"/>
      <c r="BO7" s="57"/>
      <c r="BP7" s="57"/>
      <c r="BQ7" s="57"/>
      <c r="BR7" s="57"/>
      <c r="BS7" s="58">
        <f>SUM(BS8:BS11)</f>
        <v>131.98</v>
      </c>
      <c r="BT7" s="55"/>
      <c r="BU7" s="57">
        <v>1</v>
      </c>
      <c r="BV7" s="57" t="s">
        <v>549</v>
      </c>
      <c r="BW7" s="57"/>
      <c r="BX7" s="57"/>
      <c r="BY7" s="57"/>
      <c r="BZ7" s="57"/>
      <c r="CA7" s="57"/>
      <c r="CB7" s="58">
        <f>SUM(CB8:CB11)</f>
        <v>183.77</v>
      </c>
      <c r="CC7" s="55"/>
      <c r="CD7" s="57">
        <v>1</v>
      </c>
      <c r="CE7" s="57" t="s">
        <v>549</v>
      </c>
      <c r="CF7" s="57"/>
      <c r="CG7" s="57"/>
      <c r="CH7" s="57"/>
      <c r="CI7" s="57"/>
      <c r="CJ7" s="57"/>
      <c r="CK7" s="58">
        <f>SUM(CK8:CK11)</f>
        <v>209.94</v>
      </c>
      <c r="CL7" s="55"/>
      <c r="CM7" s="57">
        <v>1</v>
      </c>
      <c r="CN7" s="57" t="s">
        <v>549</v>
      </c>
      <c r="CO7" s="57"/>
      <c r="CP7" s="57"/>
      <c r="CQ7" s="57"/>
      <c r="CR7" s="57"/>
      <c r="CS7" s="57"/>
      <c r="CT7" s="58">
        <f>SUM(CT8:CT11)</f>
        <v>210.59</v>
      </c>
      <c r="CU7" s="55"/>
      <c r="CV7" s="57">
        <v>1</v>
      </c>
      <c r="CW7" s="57" t="s">
        <v>549</v>
      </c>
      <c r="CX7" s="57"/>
      <c r="CY7" s="57"/>
      <c r="CZ7" s="57"/>
      <c r="DA7" s="57"/>
      <c r="DB7" s="57"/>
      <c r="DC7" s="58">
        <f>SUM(DC8:DC11)</f>
        <v>204.92</v>
      </c>
      <c r="DD7" s="55"/>
      <c r="DE7" s="57">
        <v>1</v>
      </c>
      <c r="DF7" s="57" t="s">
        <v>549</v>
      </c>
      <c r="DG7" s="57"/>
      <c r="DH7" s="57"/>
      <c r="DI7" s="57"/>
      <c r="DJ7" s="57"/>
      <c r="DK7" s="57"/>
      <c r="DL7" s="58">
        <f>SUM(DL8:DL11)</f>
        <v>171.25</v>
      </c>
      <c r="DM7" s="55"/>
      <c r="DN7" s="57">
        <v>1</v>
      </c>
      <c r="DO7" s="57" t="s">
        <v>549</v>
      </c>
      <c r="DP7" s="57"/>
      <c r="DQ7" s="57"/>
      <c r="DR7" s="57"/>
      <c r="DS7" s="57"/>
      <c r="DT7" s="57"/>
      <c r="DU7" s="58">
        <f>SUM(DU8:DU11)</f>
        <v>148.28</v>
      </c>
      <c r="DV7" s="55"/>
      <c r="DW7" s="57">
        <v>1</v>
      </c>
      <c r="DX7" s="57" t="s">
        <v>549</v>
      </c>
      <c r="DY7" s="57"/>
      <c r="DZ7" s="57"/>
      <c r="EA7" s="57"/>
      <c r="EB7" s="57"/>
      <c r="EC7" s="57"/>
      <c r="ED7" s="58">
        <f>SUM(ED8:ED11)</f>
        <v>160.07</v>
      </c>
      <c r="EE7" s="55"/>
      <c r="EF7" s="57">
        <v>1</v>
      </c>
      <c r="EG7" s="57" t="s">
        <v>549</v>
      </c>
      <c r="EH7" s="57"/>
      <c r="EI7" s="57"/>
      <c r="EJ7" s="57"/>
      <c r="EK7" s="57"/>
      <c r="EL7" s="57"/>
      <c r="EM7" s="58">
        <f>SUM(EM8:EM11)</f>
        <v>167.83</v>
      </c>
      <c r="EN7" s="55"/>
      <c r="EO7" s="57">
        <v>1</v>
      </c>
      <c r="EP7" s="57" t="s">
        <v>549</v>
      </c>
      <c r="EQ7" s="57"/>
      <c r="ER7" s="57"/>
      <c r="ES7" s="57"/>
      <c r="ET7" s="57"/>
      <c r="EU7" s="57"/>
      <c r="EV7" s="58">
        <f>SUM(EV8:EV11)</f>
        <v>250.47</v>
      </c>
      <c r="EW7" s="55"/>
      <c r="EX7" s="57">
        <v>1</v>
      </c>
      <c r="EY7" s="57" t="s">
        <v>549</v>
      </c>
      <c r="EZ7" s="57"/>
      <c r="FA7" s="57"/>
      <c r="FB7" s="57"/>
      <c r="FC7" s="57"/>
      <c r="FD7" s="57"/>
      <c r="FE7" s="58">
        <f>SUM(FE8:FE11)</f>
        <v>252.5</v>
      </c>
      <c r="FF7" s="55"/>
      <c r="FG7" s="57">
        <v>1</v>
      </c>
      <c r="FH7" s="57" t="s">
        <v>549</v>
      </c>
      <c r="FI7" s="57"/>
      <c r="FJ7" s="57"/>
      <c r="FK7" s="57"/>
      <c r="FL7" s="57"/>
      <c r="FM7" s="57"/>
      <c r="FN7" s="58">
        <f>SUM(FN8:FN11)</f>
        <v>242.83</v>
      </c>
      <c r="FO7" s="55"/>
      <c r="FP7" s="57">
        <v>1</v>
      </c>
      <c r="FQ7" s="57" t="s">
        <v>549</v>
      </c>
      <c r="FR7" s="57"/>
      <c r="FS7" s="57"/>
      <c r="FT7" s="57"/>
      <c r="FU7" s="57"/>
      <c r="FV7" s="57"/>
      <c r="FW7" s="58">
        <f>SUM(FW8:FW11)</f>
        <v>230.99</v>
      </c>
      <c r="FX7" s="55"/>
      <c r="FY7" s="57">
        <v>1</v>
      </c>
      <c r="FZ7" s="57" t="s">
        <v>549</v>
      </c>
      <c r="GA7" s="57"/>
      <c r="GB7" s="57"/>
      <c r="GC7" s="57"/>
      <c r="GD7" s="57"/>
      <c r="GE7" s="57"/>
      <c r="GF7" s="58">
        <f>SUM(GF8:GF11)</f>
        <v>250.52</v>
      </c>
      <c r="GG7" s="55"/>
      <c r="GH7" s="57">
        <v>1</v>
      </c>
      <c r="GI7" s="57" t="s">
        <v>549</v>
      </c>
      <c r="GJ7" s="57"/>
      <c r="GK7" s="57"/>
      <c r="GL7" s="57"/>
      <c r="GM7" s="57"/>
      <c r="GN7" s="57"/>
      <c r="GO7" s="58">
        <f>SUM(GO8:GO11)</f>
        <v>223.67</v>
      </c>
      <c r="GP7" s="55"/>
      <c r="GQ7" s="57">
        <v>1</v>
      </c>
      <c r="GR7" s="57" t="s">
        <v>549</v>
      </c>
      <c r="GS7" s="57"/>
      <c r="GT7" s="57"/>
      <c r="GU7" s="57"/>
      <c r="GV7" s="57"/>
      <c r="GW7" s="57"/>
      <c r="GX7" s="58">
        <f>SUM(GX8:GX11)</f>
        <v>443.1</v>
      </c>
      <c r="GY7" s="55"/>
      <c r="GZ7" s="57">
        <v>1</v>
      </c>
      <c r="HA7" s="57" t="s">
        <v>549</v>
      </c>
      <c r="HB7" s="57"/>
      <c r="HC7" s="57"/>
      <c r="HD7" s="57"/>
      <c r="HE7" s="57"/>
      <c r="HF7" s="57"/>
      <c r="HG7" s="58">
        <f>SUM(HG8:HG11)</f>
        <v>219.3</v>
      </c>
      <c r="HH7" s="55"/>
      <c r="HI7" s="57">
        <v>1</v>
      </c>
      <c r="HJ7" s="57" t="s">
        <v>549</v>
      </c>
      <c r="HK7" s="57"/>
      <c r="HL7" s="57"/>
      <c r="HM7" s="57"/>
      <c r="HN7" s="57"/>
      <c r="HO7" s="57"/>
      <c r="HP7" s="58">
        <f>SUM(HP8:HP11)</f>
        <v>309.43</v>
      </c>
      <c r="HQ7" s="55"/>
      <c r="HR7" s="57">
        <v>1</v>
      </c>
      <c r="HS7" s="57" t="s">
        <v>549</v>
      </c>
      <c r="HT7" s="57"/>
      <c r="HU7" s="57"/>
      <c r="HV7" s="57"/>
      <c r="HW7" s="57"/>
      <c r="HX7" s="57"/>
      <c r="HY7" s="58">
        <f>SUM(HY8:HY11)</f>
        <v>289.93</v>
      </c>
      <c r="HZ7" s="55"/>
      <c r="IA7" s="57">
        <v>1</v>
      </c>
      <c r="IB7" s="57" t="s">
        <v>549</v>
      </c>
      <c r="IC7" s="57"/>
      <c r="ID7" s="57"/>
      <c r="IE7" s="57"/>
      <c r="IF7" s="57"/>
      <c r="IG7" s="57"/>
      <c r="IH7" s="58">
        <f>SUM(IH8:IH11)</f>
        <v>501.44</v>
      </c>
      <c r="II7" s="55"/>
      <c r="IJ7" s="57">
        <v>1</v>
      </c>
      <c r="IK7" s="57" t="s">
        <v>549</v>
      </c>
      <c r="IL7" s="57"/>
      <c r="IM7" s="57"/>
      <c r="IN7" s="57"/>
      <c r="IO7" s="57"/>
      <c r="IP7" s="57"/>
      <c r="IQ7" s="58">
        <f>SUM(IQ8:IQ11)</f>
        <v>491.99</v>
      </c>
      <c r="IR7" s="55"/>
      <c r="IS7" s="57">
        <v>1</v>
      </c>
      <c r="IT7" s="57" t="s">
        <v>549</v>
      </c>
      <c r="IU7" s="57"/>
      <c r="IV7" s="57"/>
      <c r="IW7" s="57"/>
      <c r="IX7" s="57"/>
      <c r="IY7" s="57"/>
      <c r="IZ7" s="58">
        <f>SUM(IZ8:IZ11)</f>
        <v>397.81</v>
      </c>
      <c r="JA7" s="55"/>
      <c r="JB7" s="57">
        <v>1</v>
      </c>
      <c r="JC7" s="57" t="s">
        <v>549</v>
      </c>
      <c r="JD7" s="57"/>
      <c r="JE7" s="57"/>
      <c r="JF7" s="57"/>
      <c r="JG7" s="57"/>
      <c r="JH7" s="57"/>
      <c r="JI7" s="58">
        <f>SUM(JI8:JI11)</f>
        <v>296.84</v>
      </c>
      <c r="JJ7" s="55"/>
      <c r="JK7" s="57">
        <v>1</v>
      </c>
      <c r="JL7" s="57" t="s">
        <v>549</v>
      </c>
      <c r="JM7" s="57"/>
      <c r="JN7" s="57"/>
      <c r="JO7" s="57"/>
      <c r="JP7" s="57"/>
      <c r="JQ7" s="57"/>
      <c r="JR7" s="58">
        <f>SUM(JR8:JR11)</f>
        <v>354.08</v>
      </c>
      <c r="JS7" s="55"/>
      <c r="JT7" s="57">
        <v>1</v>
      </c>
      <c r="JU7" s="57" t="s">
        <v>549</v>
      </c>
      <c r="JV7" s="57"/>
      <c r="JW7" s="57"/>
      <c r="JX7" s="57"/>
      <c r="JY7" s="57"/>
      <c r="JZ7" s="57"/>
      <c r="KA7" s="58">
        <f>SUM(KA8:KA11)</f>
        <v>544.95</v>
      </c>
      <c r="KB7" s="55"/>
      <c r="KC7" s="57">
        <v>1</v>
      </c>
      <c r="KD7" s="57" t="s">
        <v>549</v>
      </c>
      <c r="KE7" s="57"/>
      <c r="KF7" s="57"/>
      <c r="KG7" s="57"/>
      <c r="KH7" s="57"/>
      <c r="KI7" s="57"/>
      <c r="KJ7" s="58">
        <f>SUM(KJ8:KJ11)</f>
        <v>321.66</v>
      </c>
      <c r="KK7" s="55"/>
      <c r="KL7" s="57">
        <v>1</v>
      </c>
      <c r="KM7" s="57" t="s">
        <v>549</v>
      </c>
      <c r="KN7" s="57"/>
      <c r="KO7" s="57"/>
      <c r="KP7" s="57"/>
      <c r="KQ7" s="57"/>
      <c r="KR7" s="57"/>
      <c r="KS7" s="58">
        <f>SUM(KS8:KS11)</f>
        <v>216.61</v>
      </c>
      <c r="KT7" s="55"/>
      <c r="KU7" s="57">
        <v>1</v>
      </c>
      <c r="KV7" s="57" t="s">
        <v>549</v>
      </c>
      <c r="KW7" s="57"/>
      <c r="KX7" s="57"/>
      <c r="KY7" s="57"/>
      <c r="KZ7" s="57"/>
      <c r="LA7" s="57"/>
      <c r="LB7" s="58">
        <f>SUM(LB8:LB11)</f>
        <v>269.72</v>
      </c>
      <c r="LC7" s="55"/>
      <c r="LD7" s="57">
        <v>1</v>
      </c>
      <c r="LE7" s="57" t="s">
        <v>549</v>
      </c>
      <c r="LF7" s="57"/>
      <c r="LG7" s="57"/>
      <c r="LH7" s="57"/>
      <c r="LI7" s="57"/>
      <c r="LJ7" s="57"/>
      <c r="LK7" s="58">
        <f>SUM(LK8:LK11)</f>
        <v>293.74</v>
      </c>
      <c r="LL7" s="55"/>
      <c r="LM7" s="57">
        <v>1</v>
      </c>
      <c r="LN7" s="57" t="s">
        <v>549</v>
      </c>
      <c r="LO7" s="57"/>
      <c r="LP7" s="57"/>
      <c r="LQ7" s="57"/>
      <c r="LR7" s="57"/>
      <c r="LS7" s="57"/>
      <c r="LT7" s="58">
        <f>SUM(LT8:LT11)</f>
        <v>217.89</v>
      </c>
      <c r="LU7" s="55"/>
      <c r="LV7" s="57">
        <v>1</v>
      </c>
      <c r="LW7" s="57" t="s">
        <v>549</v>
      </c>
      <c r="LX7" s="57"/>
      <c r="LY7" s="57"/>
      <c r="LZ7" s="57"/>
      <c r="MA7" s="57"/>
      <c r="MB7" s="57"/>
      <c r="MC7" s="58">
        <f>SUM(MC8:MC11)</f>
        <v>176.26</v>
      </c>
      <c r="MD7" s="55"/>
      <c r="ME7" s="57">
        <v>1</v>
      </c>
      <c r="MF7" s="57" t="s">
        <v>549</v>
      </c>
      <c r="MG7" s="57"/>
      <c r="MH7" s="57"/>
      <c r="MI7" s="57"/>
      <c r="MJ7" s="57"/>
      <c r="MK7" s="57"/>
      <c r="ML7" s="58">
        <f>SUM(ML8:ML11)</f>
        <v>197.8</v>
      </c>
      <c r="MM7" s="55"/>
      <c r="MN7" s="57">
        <v>1</v>
      </c>
      <c r="MO7" s="57" t="s">
        <v>549</v>
      </c>
      <c r="MP7" s="57"/>
      <c r="MQ7" s="57"/>
      <c r="MR7" s="57"/>
      <c r="MS7" s="57"/>
      <c r="MT7" s="57"/>
      <c r="MU7" s="58">
        <f>SUM(MU8:MU11)</f>
        <v>335.45</v>
      </c>
      <c r="MV7" s="55"/>
      <c r="MW7" s="57">
        <v>1</v>
      </c>
      <c r="MX7" s="57" t="s">
        <v>549</v>
      </c>
      <c r="MY7" s="57"/>
      <c r="MZ7" s="57"/>
      <c r="NA7" s="57"/>
      <c r="NB7" s="57"/>
      <c r="NC7" s="57"/>
      <c r="ND7" s="58">
        <f>SUM(ND8:ND11)</f>
        <v>283.46</v>
      </c>
      <c r="NE7" s="55"/>
      <c r="NF7" s="57">
        <v>1</v>
      </c>
      <c r="NG7" s="57" t="s">
        <v>549</v>
      </c>
      <c r="NH7" s="57"/>
      <c r="NI7" s="57"/>
      <c r="NJ7" s="57"/>
      <c r="NK7" s="57"/>
      <c r="NL7" s="57"/>
      <c r="NM7" s="58">
        <f>SUM(NM8:NM11)</f>
        <v>274.43</v>
      </c>
      <c r="NN7" s="55"/>
      <c r="NO7" s="57">
        <v>1</v>
      </c>
      <c r="NP7" s="57" t="s">
        <v>549</v>
      </c>
      <c r="NQ7" s="57"/>
      <c r="NR7" s="57"/>
      <c r="NS7" s="57"/>
      <c r="NT7" s="57"/>
      <c r="NU7" s="57"/>
      <c r="NV7" s="58">
        <f>SUM(NV8:NV11)</f>
        <v>203.2</v>
      </c>
      <c r="NW7" s="55"/>
      <c r="NX7" s="57">
        <v>1</v>
      </c>
      <c r="NY7" s="57" t="s">
        <v>549</v>
      </c>
      <c r="NZ7" s="57"/>
      <c r="OA7" s="57"/>
      <c r="OB7" s="57"/>
      <c r="OC7" s="57"/>
      <c r="OD7" s="57"/>
      <c r="OE7" s="58">
        <f>SUM(OE8:OE11)</f>
        <v>100.73</v>
      </c>
      <c r="OF7" s="55"/>
      <c r="OG7" s="57">
        <v>1</v>
      </c>
      <c r="OH7" s="57" t="s">
        <v>549</v>
      </c>
      <c r="OI7" s="57"/>
      <c r="OJ7" s="57"/>
      <c r="OK7" s="57"/>
      <c r="OL7" s="57"/>
      <c r="OM7" s="57"/>
      <c r="ON7" s="58">
        <f>SUM(ON8:ON11)</f>
        <v>83.6</v>
      </c>
      <c r="OO7" s="55"/>
      <c r="OP7" s="57">
        <v>1</v>
      </c>
      <c r="OQ7" s="57" t="s">
        <v>549</v>
      </c>
      <c r="OR7" s="57"/>
      <c r="OS7" s="57"/>
      <c r="OT7" s="57"/>
      <c r="OU7" s="57"/>
      <c r="OV7" s="57"/>
      <c r="OW7" s="58">
        <f>SUM(OW8:OW11)</f>
        <v>100.5</v>
      </c>
      <c r="OX7" s="55"/>
      <c r="OY7" s="57">
        <v>1</v>
      </c>
      <c r="OZ7" s="57" t="s">
        <v>549</v>
      </c>
      <c r="PA7" s="57"/>
      <c r="PB7" s="57"/>
      <c r="PC7" s="57"/>
      <c r="PD7" s="57"/>
      <c r="PE7" s="57"/>
      <c r="PF7" s="58">
        <f>SUM(PF8:PF11)</f>
        <v>188.2</v>
      </c>
      <c r="PG7" s="55"/>
      <c r="PH7" s="57">
        <v>1</v>
      </c>
      <c r="PI7" s="57" t="s">
        <v>549</v>
      </c>
      <c r="PJ7" s="57"/>
      <c r="PK7" s="57"/>
      <c r="PL7" s="57"/>
      <c r="PM7" s="57"/>
      <c r="PN7" s="57"/>
      <c r="PO7" s="58">
        <f>SUM(PO8:PO11)</f>
        <v>224.46</v>
      </c>
      <c r="PP7" s="55"/>
      <c r="PQ7" s="57">
        <v>1</v>
      </c>
      <c r="PR7" s="57" t="s">
        <v>549</v>
      </c>
      <c r="PS7" s="57"/>
      <c r="PT7" s="57"/>
      <c r="PU7" s="57"/>
      <c r="PV7" s="57"/>
      <c r="PW7" s="57"/>
      <c r="PX7" s="58">
        <f>SUM(PX8:PX11)</f>
        <v>225.7</v>
      </c>
      <c r="PY7" s="55"/>
      <c r="PZ7" s="57">
        <v>1</v>
      </c>
      <c r="QA7" s="57" t="s">
        <v>549</v>
      </c>
      <c r="QB7" s="57"/>
      <c r="QC7" s="57"/>
      <c r="QD7" s="57"/>
      <c r="QE7" s="57"/>
      <c r="QF7" s="57"/>
      <c r="QG7" s="58">
        <f>SUM(QG8:QG11)</f>
        <v>231.52</v>
      </c>
      <c r="QH7" s="55"/>
      <c r="QI7" s="57">
        <v>1</v>
      </c>
      <c r="QJ7" s="57" t="s">
        <v>549</v>
      </c>
      <c r="QK7" s="57"/>
      <c r="QL7" s="57"/>
      <c r="QM7" s="57"/>
      <c r="QN7" s="57"/>
      <c r="QO7" s="57"/>
      <c r="QP7" s="58">
        <f>SUM(QP8:QP11)</f>
        <v>203.48</v>
      </c>
      <c r="QQ7" s="55"/>
      <c r="QR7" s="57">
        <v>1</v>
      </c>
      <c r="QS7" s="57" t="s">
        <v>549</v>
      </c>
      <c r="QT7" s="57"/>
      <c r="QU7" s="57"/>
      <c r="QV7" s="57"/>
      <c r="QW7" s="57"/>
      <c r="QX7" s="57"/>
      <c r="QY7" s="58">
        <f>SUM(QY8:QY11)</f>
        <v>268.55</v>
      </c>
      <c r="QZ7" s="55"/>
      <c r="RA7" s="57">
        <v>1</v>
      </c>
      <c r="RB7" s="57" t="s">
        <v>549</v>
      </c>
      <c r="RC7" s="57"/>
      <c r="RD7" s="57"/>
      <c r="RE7" s="57"/>
      <c r="RF7" s="57"/>
      <c r="RG7" s="57"/>
      <c r="RH7" s="58">
        <f>SUM(RH8:RH11)</f>
        <v>220.56</v>
      </c>
      <c r="RI7" s="55"/>
      <c r="RJ7" s="57">
        <v>1</v>
      </c>
      <c r="RK7" s="57" t="s">
        <v>549</v>
      </c>
      <c r="RL7" s="57"/>
      <c r="RM7" s="57"/>
      <c r="RN7" s="57"/>
      <c r="RO7" s="57"/>
      <c r="RP7" s="57"/>
      <c r="RQ7" s="58">
        <f>SUM(RQ8:RQ11)</f>
        <v>166.97</v>
      </c>
      <c r="RR7" s="55"/>
      <c r="RS7" s="57">
        <v>1</v>
      </c>
      <c r="RT7" s="57" t="s">
        <v>549</v>
      </c>
      <c r="RU7" s="57"/>
      <c r="RV7" s="57"/>
      <c r="RW7" s="57"/>
      <c r="RX7" s="57"/>
      <c r="RY7" s="57"/>
      <c r="RZ7" s="58">
        <f>SUM(RZ8:RZ11)</f>
        <v>183.27</v>
      </c>
      <c r="SA7" s="55"/>
      <c r="SB7" s="57">
        <v>1</v>
      </c>
      <c r="SC7" s="57" t="s">
        <v>549</v>
      </c>
      <c r="SD7" s="57"/>
      <c r="SE7" s="57"/>
      <c r="SF7" s="57"/>
      <c r="SG7" s="57"/>
      <c r="SH7" s="57"/>
      <c r="SI7" s="58">
        <f>SUM(SI8:SI11)</f>
        <v>210.43</v>
      </c>
      <c r="SJ7" s="55"/>
      <c r="SK7" s="57">
        <v>1</v>
      </c>
      <c r="SL7" s="57" t="s">
        <v>549</v>
      </c>
      <c r="SM7" s="57"/>
      <c r="SN7" s="57"/>
      <c r="SO7" s="57"/>
      <c r="SP7" s="57"/>
      <c r="SQ7" s="57"/>
      <c r="SR7" s="58">
        <f>SUM(SR8:SR11)</f>
        <v>189.64</v>
      </c>
      <c r="SS7" s="55"/>
      <c r="ST7" s="57">
        <v>1</v>
      </c>
      <c r="SU7" s="57" t="s">
        <v>549</v>
      </c>
      <c r="SV7" s="57"/>
      <c r="SW7" s="57"/>
      <c r="SX7" s="57"/>
      <c r="SY7" s="57"/>
      <c r="SZ7" s="57"/>
      <c r="TA7" s="58">
        <f>SUM(TA8:TA11)</f>
        <v>149.02</v>
      </c>
      <c r="TB7" s="55"/>
      <c r="TC7" s="57">
        <v>1</v>
      </c>
      <c r="TD7" s="57" t="s">
        <v>549</v>
      </c>
      <c r="TE7" s="57"/>
      <c r="TF7" s="57"/>
      <c r="TG7" s="57"/>
      <c r="TH7" s="57"/>
      <c r="TI7" s="57"/>
      <c r="TJ7" s="58">
        <f>SUM(TJ8:TJ11)</f>
        <v>191.3</v>
      </c>
      <c r="TK7" s="55"/>
      <c r="TL7" s="57">
        <v>1</v>
      </c>
      <c r="TM7" s="57" t="s">
        <v>549</v>
      </c>
      <c r="TN7" s="57"/>
      <c r="TO7" s="57"/>
      <c r="TP7" s="57"/>
      <c r="TQ7" s="57"/>
      <c r="TR7" s="57"/>
      <c r="TS7" s="58">
        <f>SUM(TS8:TS11)</f>
        <v>215.86</v>
      </c>
      <c r="TT7" s="55"/>
      <c r="TU7" s="57">
        <v>1</v>
      </c>
      <c r="TV7" s="57" t="s">
        <v>549</v>
      </c>
      <c r="TW7" s="57"/>
      <c r="TX7" s="57"/>
      <c r="TY7" s="57"/>
      <c r="TZ7" s="57"/>
      <c r="UA7" s="57"/>
      <c r="UB7" s="58">
        <f>SUM(UB8:UB11)</f>
        <v>235.7</v>
      </c>
      <c r="UC7" s="55"/>
      <c r="UD7" s="57">
        <v>1</v>
      </c>
      <c r="UE7" s="57" t="s">
        <v>549</v>
      </c>
      <c r="UF7" s="57"/>
      <c r="UG7" s="57"/>
      <c r="UH7" s="57"/>
      <c r="UI7" s="57"/>
      <c r="UJ7" s="57"/>
      <c r="UK7" s="58">
        <f>SUM(UK8:UK11)</f>
        <v>304.42</v>
      </c>
      <c r="UL7" s="55"/>
      <c r="UM7" s="57">
        <v>1</v>
      </c>
      <c r="UN7" s="57" t="s">
        <v>549</v>
      </c>
      <c r="UO7" s="57"/>
      <c r="UP7" s="57"/>
      <c r="UQ7" s="57"/>
      <c r="UR7" s="57"/>
      <c r="US7" s="57"/>
      <c r="UT7" s="58">
        <f>SUM(UT8:UT11)</f>
        <v>178.78</v>
      </c>
      <c r="UU7" s="55"/>
      <c r="UV7" s="57">
        <v>1</v>
      </c>
      <c r="UW7" s="57" t="s">
        <v>549</v>
      </c>
      <c r="UX7" s="57"/>
      <c r="UY7" s="57"/>
      <c r="UZ7" s="57"/>
      <c r="VA7" s="57"/>
      <c r="VB7" s="57"/>
      <c r="VC7" s="58">
        <f>SUM(VC8:VC11)</f>
        <v>166.97</v>
      </c>
      <c r="VD7" s="55"/>
      <c r="VE7" s="57">
        <v>1</v>
      </c>
      <c r="VF7" s="57" t="s">
        <v>549</v>
      </c>
      <c r="VG7" s="57"/>
      <c r="VH7" s="57"/>
      <c r="VI7" s="57"/>
      <c r="VJ7" s="57"/>
      <c r="VK7" s="57"/>
      <c r="VL7" s="58">
        <f>SUM(VL8:VL11)</f>
        <v>215.62</v>
      </c>
      <c r="VM7" s="55"/>
      <c r="VN7" s="57">
        <v>1</v>
      </c>
      <c r="VO7" s="57" t="s">
        <v>549</v>
      </c>
      <c r="VP7" s="57"/>
      <c r="VQ7" s="57"/>
      <c r="VR7" s="57"/>
      <c r="VS7" s="57"/>
      <c r="VT7" s="57"/>
      <c r="VU7" s="58">
        <f>SUM(VU8:VU11)</f>
        <v>83.84</v>
      </c>
      <c r="VV7" s="55"/>
      <c r="VW7" s="57">
        <v>1</v>
      </c>
      <c r="VX7" s="57" t="s">
        <v>549</v>
      </c>
      <c r="VY7" s="57"/>
      <c r="VZ7" s="57"/>
      <c r="WA7" s="57"/>
      <c r="WB7" s="57"/>
      <c r="WC7" s="57"/>
      <c r="WD7" s="58">
        <f>SUM(WD8:WD11)</f>
        <v>83.84</v>
      </c>
      <c r="WE7" s="55"/>
      <c r="WF7" s="57">
        <v>1</v>
      </c>
      <c r="WG7" s="57" t="s">
        <v>549</v>
      </c>
      <c r="WH7" s="57"/>
      <c r="WI7" s="57"/>
      <c r="WJ7" s="57"/>
      <c r="WK7" s="57"/>
      <c r="WL7" s="57"/>
      <c r="WM7" s="58">
        <f>SUM(WM8:WM11)</f>
        <v>101.55</v>
      </c>
      <c r="WN7" s="55"/>
      <c r="WO7" s="57">
        <v>1</v>
      </c>
      <c r="WP7" s="57" t="s">
        <v>549</v>
      </c>
      <c r="WQ7" s="57"/>
      <c r="WR7" s="57"/>
      <c r="WS7" s="57"/>
      <c r="WT7" s="57"/>
      <c r="WU7" s="57"/>
      <c r="WV7" s="58">
        <f>SUM(WV8:WV11)</f>
        <v>116.2</v>
      </c>
      <c r="WW7" s="55"/>
      <c r="WX7" s="57">
        <v>1</v>
      </c>
      <c r="WY7" s="57" t="s">
        <v>549</v>
      </c>
      <c r="WZ7" s="57"/>
      <c r="XA7" s="57"/>
      <c r="XB7" s="57"/>
      <c r="XC7" s="57"/>
      <c r="XD7" s="57"/>
      <c r="XE7" s="58">
        <f>SUM(XE8:XE11)</f>
        <v>92.81</v>
      </c>
      <c r="XF7" s="55"/>
      <c r="XG7" s="57">
        <v>1</v>
      </c>
      <c r="XH7" s="57" t="s">
        <v>549</v>
      </c>
      <c r="XI7" s="57"/>
      <c r="XJ7" s="57"/>
      <c r="XK7" s="57"/>
      <c r="XL7" s="57"/>
      <c r="XM7" s="57"/>
      <c r="XN7" s="58">
        <f>SUM(XN8:XN11)</f>
        <v>87.15</v>
      </c>
      <c r="XO7" s="55"/>
      <c r="XP7" s="57">
        <v>1</v>
      </c>
      <c r="XQ7" s="57" t="s">
        <v>549</v>
      </c>
      <c r="XR7" s="57"/>
      <c r="XS7" s="57"/>
      <c r="XT7" s="57"/>
      <c r="XU7" s="57"/>
      <c r="XV7" s="57"/>
      <c r="XW7" s="58">
        <f>SUM(XW8:XW11)</f>
        <v>93.52</v>
      </c>
      <c r="XX7" s="55"/>
    </row>
    <row r="8" s="49" customFormat="1" spans="1:648">
      <c r="A8" s="53">
        <v>1.1</v>
      </c>
      <c r="B8" s="59" t="s">
        <v>550</v>
      </c>
      <c r="C8" s="60"/>
      <c r="D8" s="53" t="s">
        <v>551</v>
      </c>
      <c r="E8" s="55"/>
      <c r="F8" s="61">
        <v>0.13</v>
      </c>
      <c r="G8" s="58">
        <f>(18.32+6.2+0.5)/1.13</f>
        <v>22.14</v>
      </c>
      <c r="H8" s="58">
        <f t="shared" ref="H8:H11" si="0">E8*(1+F8)*G8</f>
        <v>0</v>
      </c>
      <c r="I8" s="55" t="s">
        <v>552</v>
      </c>
      <c r="J8" s="53">
        <v>1.1</v>
      </c>
      <c r="K8" s="59" t="s">
        <v>550</v>
      </c>
      <c r="L8" s="60"/>
      <c r="M8" s="53" t="s">
        <v>551</v>
      </c>
      <c r="N8" s="55"/>
      <c r="O8" s="61">
        <v>0.13</v>
      </c>
      <c r="P8" s="58">
        <f>(18.32+6.2+0.5)/1.13</f>
        <v>22.14</v>
      </c>
      <c r="Q8" s="58">
        <f t="shared" ref="Q8:Q11" si="1">N8*(1+O8)*P8</f>
        <v>0</v>
      </c>
      <c r="R8" s="55" t="s">
        <v>552</v>
      </c>
      <c r="S8" s="53">
        <v>1.1</v>
      </c>
      <c r="T8" s="59" t="s">
        <v>550</v>
      </c>
      <c r="U8" s="60"/>
      <c r="V8" s="53" t="s">
        <v>551</v>
      </c>
      <c r="W8" s="55"/>
      <c r="X8" s="61">
        <v>0.13</v>
      </c>
      <c r="Y8" s="58">
        <f>(18.32+6.2+0.5)/1.13</f>
        <v>22.14</v>
      </c>
      <c r="Z8" s="58">
        <f t="shared" ref="Z8:Z11" si="2">W8*(1+X8)*Y8</f>
        <v>0</v>
      </c>
      <c r="AA8" s="55" t="s">
        <v>552</v>
      </c>
      <c r="AB8" s="53">
        <v>1.1</v>
      </c>
      <c r="AC8" s="59" t="s">
        <v>550</v>
      </c>
      <c r="AD8" s="60"/>
      <c r="AE8" s="53" t="s">
        <v>551</v>
      </c>
      <c r="AF8" s="58">
        <f>'[1]55系列隔热内平开窗（5+12+5LOW -E6）'!E32</f>
        <v>4.51</v>
      </c>
      <c r="AG8" s="61">
        <v>0.13</v>
      </c>
      <c r="AH8" s="58">
        <f>(18.32+6.2+0.5)/1.13</f>
        <v>22.14</v>
      </c>
      <c r="AI8" s="58">
        <f t="shared" ref="AI8:AI11" si="3">AF8*(1+AG8)*AH8</f>
        <v>112.83</v>
      </c>
      <c r="AJ8" s="55" t="s">
        <v>552</v>
      </c>
      <c r="AK8" s="53">
        <v>1.1</v>
      </c>
      <c r="AL8" s="59" t="s">
        <v>550</v>
      </c>
      <c r="AM8" s="60"/>
      <c r="AN8" s="53" t="s">
        <v>551</v>
      </c>
      <c r="AO8" s="58">
        <f>'[1]55系列隔热内平开窗（5+12+5LOW -E6）'!O32</f>
        <v>4.88</v>
      </c>
      <c r="AP8" s="61">
        <v>0.13</v>
      </c>
      <c r="AQ8" s="58">
        <f>(18.32+6.2+0.5)/1.13</f>
        <v>22.14</v>
      </c>
      <c r="AR8" s="58">
        <f t="shared" ref="AR8:AR11" si="4">AO8*(1+AP8)*AQ8</f>
        <v>122.09</v>
      </c>
      <c r="AS8" s="55" t="s">
        <v>552</v>
      </c>
      <c r="AT8" s="53">
        <v>1.1</v>
      </c>
      <c r="AU8" s="59" t="s">
        <v>550</v>
      </c>
      <c r="AV8" s="60"/>
      <c r="AW8" s="53" t="s">
        <v>551</v>
      </c>
      <c r="AX8" s="58">
        <f>'[1]55系列隔热内平开窗（5+12+5LOW -E6）'!Y32</f>
        <v>4.75</v>
      </c>
      <c r="AY8" s="61">
        <v>0.13</v>
      </c>
      <c r="AZ8" s="58">
        <f>(18.32+6.2+0.5)/1.13</f>
        <v>22.14</v>
      </c>
      <c r="BA8" s="58">
        <f t="shared" ref="BA8:BA11" si="5">AX8*(1+AY8)*AZ8</f>
        <v>118.84</v>
      </c>
      <c r="BB8" s="55" t="s">
        <v>552</v>
      </c>
      <c r="BC8" s="53">
        <v>1.1</v>
      </c>
      <c r="BD8" s="59" t="s">
        <v>550</v>
      </c>
      <c r="BE8" s="60"/>
      <c r="BF8" s="53" t="s">
        <v>551</v>
      </c>
      <c r="BG8" s="58">
        <f>'[1]55系列隔热内平开窗（5+12+5LOW -E6）'!AI32</f>
        <v>4.68</v>
      </c>
      <c r="BH8" s="61">
        <v>0.13</v>
      </c>
      <c r="BI8" s="58">
        <f>(18.32+6.2+0.5)/1.13</f>
        <v>22.14</v>
      </c>
      <c r="BJ8" s="58">
        <f t="shared" ref="BJ8:BJ11" si="6">BG8*(1+BH8)*BI8</f>
        <v>117.09</v>
      </c>
      <c r="BK8" s="55" t="s">
        <v>552</v>
      </c>
      <c r="BL8" s="53">
        <v>1.1</v>
      </c>
      <c r="BM8" s="59" t="s">
        <v>550</v>
      </c>
      <c r="BN8" s="60"/>
      <c r="BO8" s="53" t="s">
        <v>551</v>
      </c>
      <c r="BP8" s="58">
        <f>'[1]55系列隔热内平开窗（5+12+5LOW -E6）'!AS32</f>
        <v>4.34</v>
      </c>
      <c r="BQ8" s="61">
        <v>0.13</v>
      </c>
      <c r="BR8" s="58">
        <f>(18.32+6.2+0.5)/1.13</f>
        <v>22.14</v>
      </c>
      <c r="BS8" s="58">
        <f t="shared" ref="BS8:BS11" si="7">BP8*(1+BQ8)*BR8</f>
        <v>108.58</v>
      </c>
      <c r="BT8" s="55" t="s">
        <v>552</v>
      </c>
      <c r="BU8" s="53">
        <v>1.1</v>
      </c>
      <c r="BV8" s="59" t="s">
        <v>550</v>
      </c>
      <c r="BW8" s="60"/>
      <c r="BX8" s="53" t="s">
        <v>551</v>
      </c>
      <c r="BY8" s="58">
        <f>'[1]55系列隔热内平开窗（5+12+5LOW -E6）'!BC32</f>
        <v>6.02</v>
      </c>
      <c r="BZ8" s="61">
        <v>0.13</v>
      </c>
      <c r="CA8" s="58">
        <f>(18.32+6.2+0.5)/1.13</f>
        <v>22.14</v>
      </c>
      <c r="CB8" s="58">
        <f t="shared" ref="CB8:CB11" si="8">BY8*(1+BZ8)*CA8</f>
        <v>150.61</v>
      </c>
      <c r="CC8" s="55" t="s">
        <v>552</v>
      </c>
      <c r="CD8" s="53">
        <v>1.1</v>
      </c>
      <c r="CE8" s="59" t="s">
        <v>550</v>
      </c>
      <c r="CF8" s="60"/>
      <c r="CG8" s="53" t="s">
        <v>551</v>
      </c>
      <c r="CH8" s="58">
        <f>'[1]55系列隔热内平开窗（5+12+5LOW -E6）'!BM32</f>
        <v>7.02</v>
      </c>
      <c r="CI8" s="61">
        <v>0.13</v>
      </c>
      <c r="CJ8" s="58">
        <f>(18.32+6.2+0.5)/1.13</f>
        <v>22.14</v>
      </c>
      <c r="CK8" s="58">
        <f t="shared" ref="CK8:CK11" si="9">CH8*(1+CI8)*CJ8</f>
        <v>175.63</v>
      </c>
      <c r="CL8" s="55" t="s">
        <v>552</v>
      </c>
      <c r="CM8" s="53">
        <v>1.1</v>
      </c>
      <c r="CN8" s="59" t="s">
        <v>550</v>
      </c>
      <c r="CO8" s="60"/>
      <c r="CP8" s="53" t="s">
        <v>551</v>
      </c>
      <c r="CQ8" s="58">
        <f>'[1]55系列隔热内平开窗（5+12+5LOW -E6）'!BW32</f>
        <v>7</v>
      </c>
      <c r="CR8" s="61">
        <v>0.13</v>
      </c>
      <c r="CS8" s="58">
        <f>(18.32+6.2+0.5)/1.13</f>
        <v>22.14</v>
      </c>
      <c r="CT8" s="58">
        <f t="shared" ref="CT8:CT11" si="10">CQ8*(1+CR8)*CS8</f>
        <v>175.13</v>
      </c>
      <c r="CU8" s="55" t="s">
        <v>552</v>
      </c>
      <c r="CV8" s="53">
        <v>1.1</v>
      </c>
      <c r="CW8" s="59" t="s">
        <v>550</v>
      </c>
      <c r="CX8" s="60"/>
      <c r="CY8" s="53" t="s">
        <v>551</v>
      </c>
      <c r="CZ8" s="58">
        <f>'[1]55系列隔热内平开窗（5+12+5LOW -E6）'!CG32</f>
        <v>6.82</v>
      </c>
      <c r="DA8" s="61">
        <v>0.13</v>
      </c>
      <c r="DB8" s="58">
        <f>(18.32+6.2+0.5)/1.13</f>
        <v>22.14</v>
      </c>
      <c r="DC8" s="58">
        <f t="shared" ref="DC8:DC11" si="11">CZ8*(1+DA8)*DB8</f>
        <v>170.62</v>
      </c>
      <c r="DD8" s="55" t="s">
        <v>552</v>
      </c>
      <c r="DE8" s="53">
        <v>1.1</v>
      </c>
      <c r="DF8" s="59" t="s">
        <v>550</v>
      </c>
      <c r="DG8" s="60"/>
      <c r="DH8" s="53" t="s">
        <v>551</v>
      </c>
      <c r="DI8" s="58">
        <f>'[1]55系列隔热内平开窗（5+12+5LOW -E6）'!CQ32</f>
        <v>5.64</v>
      </c>
      <c r="DJ8" s="61">
        <v>0.13</v>
      </c>
      <c r="DK8" s="58">
        <f>(18.32+6.2+0.5)/1.13</f>
        <v>22.14</v>
      </c>
      <c r="DL8" s="58">
        <f t="shared" ref="DL8:DL11" si="12">DI8*(1+DJ8)*DK8</f>
        <v>141.1</v>
      </c>
      <c r="DM8" s="55" t="s">
        <v>552</v>
      </c>
      <c r="DN8" s="53">
        <v>1.1</v>
      </c>
      <c r="DO8" s="59" t="s">
        <v>550</v>
      </c>
      <c r="DP8" s="60"/>
      <c r="DQ8" s="53" t="s">
        <v>551</v>
      </c>
      <c r="DR8" s="58">
        <f>'[1]55系列隔热内平开窗（5+12+5LOW -E6）'!DA32</f>
        <v>4.88</v>
      </c>
      <c r="DS8" s="61">
        <v>0.13</v>
      </c>
      <c r="DT8" s="58">
        <f>(18.32+6.2+0.5)/1.13</f>
        <v>22.14</v>
      </c>
      <c r="DU8" s="58">
        <f t="shared" ref="DU8:DU11" si="13">DR8*(1+DS8)*DT8</f>
        <v>122.09</v>
      </c>
      <c r="DV8" s="55" t="s">
        <v>552</v>
      </c>
      <c r="DW8" s="53">
        <v>1.1</v>
      </c>
      <c r="DX8" s="59" t="s">
        <v>550</v>
      </c>
      <c r="DY8" s="60"/>
      <c r="DZ8" s="53" t="s">
        <v>551</v>
      </c>
      <c r="EA8" s="58">
        <f>'[1]55系列隔热内平开窗（5+12+5LOW -E6）'!DK32</f>
        <v>5.24</v>
      </c>
      <c r="EB8" s="61">
        <v>0.13</v>
      </c>
      <c r="EC8" s="58">
        <f>(18.32+6.2+0.5)/1.13</f>
        <v>22.14</v>
      </c>
      <c r="ED8" s="58">
        <f t="shared" ref="ED8:ED11" si="14">EA8*(1+EB8)*EC8</f>
        <v>131.1</v>
      </c>
      <c r="EE8" s="55" t="s">
        <v>552</v>
      </c>
      <c r="EF8" s="53">
        <v>1.1</v>
      </c>
      <c r="EG8" s="59" t="s">
        <v>550</v>
      </c>
      <c r="EH8" s="60"/>
      <c r="EI8" s="53" t="s">
        <v>551</v>
      </c>
      <c r="EJ8" s="58">
        <f>'[1]55系列隔热内平开窗（5+12+5LOW -E6）'!DU32</f>
        <v>5.54</v>
      </c>
      <c r="EK8" s="61">
        <v>0.13</v>
      </c>
      <c r="EL8" s="58">
        <f>(18.32+6.2+0.5)/1.13</f>
        <v>22.14</v>
      </c>
      <c r="EM8" s="58">
        <f t="shared" ref="EM8:EM11" si="15">EJ8*(1+EK8)*EL8</f>
        <v>138.6</v>
      </c>
      <c r="EN8" s="55" t="s">
        <v>552</v>
      </c>
      <c r="EO8" s="53">
        <v>1.1</v>
      </c>
      <c r="EP8" s="59" t="s">
        <v>550</v>
      </c>
      <c r="EQ8" s="60"/>
      <c r="ER8" s="53" t="s">
        <v>551</v>
      </c>
      <c r="ES8" s="58">
        <f>'[1]55系列隔热内平开窗（5+12+5LOW -E6）'!EE32</f>
        <v>8.05</v>
      </c>
      <c r="ET8" s="61">
        <v>0.13</v>
      </c>
      <c r="EU8" s="58">
        <f>(18.32+6.2+0.5)/1.13</f>
        <v>22.14</v>
      </c>
      <c r="EV8" s="58">
        <f t="shared" ref="EV8:EV11" si="16">ES8*(1+ET8)*EU8</f>
        <v>201.4</v>
      </c>
      <c r="EW8" s="55" t="s">
        <v>552</v>
      </c>
      <c r="EX8" s="53">
        <v>1.1</v>
      </c>
      <c r="EY8" s="59" t="s">
        <v>550</v>
      </c>
      <c r="EZ8" s="60"/>
      <c r="FA8" s="53" t="s">
        <v>551</v>
      </c>
      <c r="FB8" s="58">
        <f>'[1]55系列隔热内平开窗（5+12+5LOW -E6）'!EO32</f>
        <v>8.64</v>
      </c>
      <c r="FC8" s="61">
        <v>0.13</v>
      </c>
      <c r="FD8" s="58">
        <f>(18.32+6.2+0.5)/1.13</f>
        <v>22.14</v>
      </c>
      <c r="FE8" s="58">
        <f t="shared" ref="FE8:FE11" si="17">FB8*(1+FC8)*FD8</f>
        <v>216.16</v>
      </c>
      <c r="FF8" s="55" t="s">
        <v>552</v>
      </c>
      <c r="FG8" s="53">
        <v>1.1</v>
      </c>
      <c r="FH8" s="59" t="s">
        <v>550</v>
      </c>
      <c r="FI8" s="60"/>
      <c r="FJ8" s="53" t="s">
        <v>551</v>
      </c>
      <c r="FK8" s="58">
        <f>'[1]55系列隔热内平开窗（5+12+5LOW -E6）'!EY32</f>
        <v>8.24</v>
      </c>
      <c r="FL8" s="61">
        <v>0.13</v>
      </c>
      <c r="FM8" s="58">
        <f>(18.32+6.2+0.5)/1.13</f>
        <v>22.14</v>
      </c>
      <c r="FN8" s="58">
        <f t="shared" ref="FN8:FN11" si="18">FK8*(1+FL8)*FM8</f>
        <v>206.15</v>
      </c>
      <c r="FO8" s="55" t="s">
        <v>552</v>
      </c>
      <c r="FP8" s="53">
        <v>1.1</v>
      </c>
      <c r="FQ8" s="59" t="s">
        <v>550</v>
      </c>
      <c r="FR8" s="60"/>
      <c r="FS8" s="53" t="s">
        <v>551</v>
      </c>
      <c r="FT8" s="58">
        <f>'[1]55系列隔热内平开窗（5+12+5LOW -E6）'!FI32</f>
        <v>7.42</v>
      </c>
      <c r="FU8" s="61">
        <v>0.13</v>
      </c>
      <c r="FV8" s="58">
        <f>(18.32+6.2+0.5)/1.13</f>
        <v>22.14</v>
      </c>
      <c r="FW8" s="58">
        <f t="shared" ref="FW8:FW11" si="19">FT8*(1+FU8)*FV8</f>
        <v>185.64</v>
      </c>
      <c r="FX8" s="55" t="s">
        <v>552</v>
      </c>
      <c r="FY8" s="53">
        <v>1.1</v>
      </c>
      <c r="FZ8" s="59" t="s">
        <v>550</v>
      </c>
      <c r="GA8" s="60"/>
      <c r="GB8" s="53" t="s">
        <v>551</v>
      </c>
      <c r="GC8" s="58">
        <f>'[1]55系列隔热内平开窗（5+12+5LOW -E6）'!FS32</f>
        <v>8.3</v>
      </c>
      <c r="GD8" s="61">
        <v>0.13</v>
      </c>
      <c r="GE8" s="58">
        <f>(18.32+6.2+0.5)/1.13</f>
        <v>22.14</v>
      </c>
      <c r="GF8" s="58">
        <f t="shared" ref="GF8:GF11" si="20">GC8*(1+GD8)*GE8</f>
        <v>207.65</v>
      </c>
      <c r="GG8" s="55" t="s">
        <v>552</v>
      </c>
      <c r="GH8" s="53">
        <v>1.1</v>
      </c>
      <c r="GI8" s="59" t="s">
        <v>550</v>
      </c>
      <c r="GJ8" s="60"/>
      <c r="GK8" s="53" t="s">
        <v>551</v>
      </c>
      <c r="GL8" s="58">
        <f>'[1]55系列隔热内平开窗（5+12+5LOW -E6）'!GC32</f>
        <v>7.43</v>
      </c>
      <c r="GM8" s="61">
        <v>0.13</v>
      </c>
      <c r="GN8" s="58">
        <f>(18.32+6.2+0.5)/1.13</f>
        <v>22.14</v>
      </c>
      <c r="GO8" s="58">
        <f t="shared" ref="GO8:GO11" si="21">GL8*(1+GM8)*GN8</f>
        <v>185.89</v>
      </c>
      <c r="GP8" s="55" t="s">
        <v>552</v>
      </c>
      <c r="GQ8" s="53">
        <v>1.1</v>
      </c>
      <c r="GR8" s="59" t="s">
        <v>550</v>
      </c>
      <c r="GS8" s="60"/>
      <c r="GT8" s="53" t="s">
        <v>551</v>
      </c>
      <c r="GU8" s="58">
        <f>'[1]55系列隔热内平开窗（5+12+5LOW -E6）'!GM32</f>
        <v>14.85</v>
      </c>
      <c r="GV8" s="61">
        <v>0.13</v>
      </c>
      <c r="GW8" s="58">
        <f>(18.32+6.2+0.5)/1.13</f>
        <v>22.14</v>
      </c>
      <c r="GX8" s="58">
        <f t="shared" ref="GX8:GX11" si="22">GU8*(1+GV8)*GW8</f>
        <v>371.52</v>
      </c>
      <c r="GY8" s="55" t="s">
        <v>552</v>
      </c>
      <c r="GZ8" s="53">
        <v>1.1</v>
      </c>
      <c r="HA8" s="59" t="s">
        <v>550</v>
      </c>
      <c r="HB8" s="60"/>
      <c r="HC8" s="53" t="s">
        <v>551</v>
      </c>
      <c r="HD8" s="58">
        <f>'[1]55系列隔热内平开窗（5+12+5LOW -E6）'!GW32</f>
        <v>7.18</v>
      </c>
      <c r="HE8" s="61">
        <v>0.13</v>
      </c>
      <c r="HF8" s="58">
        <f>(18.32+6.2+0.5)/1.13</f>
        <v>22.14</v>
      </c>
      <c r="HG8" s="58">
        <f t="shared" ref="HG8:HG11" si="23">HD8*(1+HE8)*HF8</f>
        <v>179.63</v>
      </c>
      <c r="HH8" s="55" t="s">
        <v>552</v>
      </c>
      <c r="HI8" s="53">
        <v>1.1</v>
      </c>
      <c r="HJ8" s="59" t="s">
        <v>550</v>
      </c>
      <c r="HK8" s="60"/>
      <c r="HL8" s="53" t="s">
        <v>551</v>
      </c>
      <c r="HM8" s="58">
        <f>'[1]55系列隔热内平开窗（5+12+5LOW -E6）'!HG32</f>
        <v>10.18</v>
      </c>
      <c r="HN8" s="61">
        <v>0.13</v>
      </c>
      <c r="HO8" s="58">
        <f>(18.32+6.2+0.5)/1.13</f>
        <v>22.14</v>
      </c>
      <c r="HP8" s="58">
        <f t="shared" ref="HP8:HP11" si="24">HM8*(1+HN8)*HO8</f>
        <v>254.69</v>
      </c>
      <c r="HQ8" s="55" t="s">
        <v>552</v>
      </c>
      <c r="HR8" s="53">
        <v>1.1</v>
      </c>
      <c r="HS8" s="59" t="s">
        <v>550</v>
      </c>
      <c r="HT8" s="60"/>
      <c r="HU8" s="53" t="s">
        <v>551</v>
      </c>
      <c r="HV8" s="58">
        <f>'[1]55系列隔热内平开窗（5+12+5LOW -E6）'!HQ32</f>
        <v>9.73</v>
      </c>
      <c r="HW8" s="61">
        <v>0.13</v>
      </c>
      <c r="HX8" s="58">
        <f>(18.32+6.2+0.5)/1.13</f>
        <v>22.14</v>
      </c>
      <c r="HY8" s="58">
        <f t="shared" ref="HY8:HY11" si="25">HV8*(1+HW8)*HX8</f>
        <v>243.43</v>
      </c>
      <c r="HZ8" s="55" t="s">
        <v>552</v>
      </c>
      <c r="IA8" s="53">
        <v>1.1</v>
      </c>
      <c r="IB8" s="59" t="s">
        <v>550</v>
      </c>
      <c r="IC8" s="60"/>
      <c r="ID8" s="53" t="s">
        <v>551</v>
      </c>
      <c r="IE8" s="58">
        <f>'[1]55系列隔热内平开窗（5+12+5LOW -E6）'!IA32</f>
        <v>16.37</v>
      </c>
      <c r="IF8" s="61">
        <v>0.13</v>
      </c>
      <c r="IG8" s="58">
        <f>(18.32+6.2+0.5)/1.13</f>
        <v>22.14</v>
      </c>
      <c r="IH8" s="58">
        <f t="shared" ref="IH8:IH11" si="26">IE8*(1+IF8)*IG8</f>
        <v>409.55</v>
      </c>
      <c r="II8" s="55" t="s">
        <v>552</v>
      </c>
      <c r="IJ8" s="53">
        <v>1.1</v>
      </c>
      <c r="IK8" s="59" t="s">
        <v>550</v>
      </c>
      <c r="IL8" s="60"/>
      <c r="IM8" s="53" t="s">
        <v>551</v>
      </c>
      <c r="IN8" s="58">
        <f>'[1]55系列上悬窗'!E32</f>
        <v>15.98</v>
      </c>
      <c r="IO8" s="61">
        <v>0.13</v>
      </c>
      <c r="IP8" s="58">
        <f>(18.32+6.2+0.5)/1.13</f>
        <v>22.14</v>
      </c>
      <c r="IQ8" s="58">
        <f t="shared" ref="IQ8:IQ11" si="27">IN8*(1+IO8)*IP8</f>
        <v>399.79</v>
      </c>
      <c r="IR8" s="55" t="s">
        <v>552</v>
      </c>
      <c r="IS8" s="53">
        <v>1.1</v>
      </c>
      <c r="IT8" s="59" t="s">
        <v>550</v>
      </c>
      <c r="IU8" s="60"/>
      <c r="IV8" s="53" t="s">
        <v>551</v>
      </c>
      <c r="IW8" s="58">
        <f>'[1]55系列上悬窗'!O32</f>
        <v>13.06</v>
      </c>
      <c r="IX8" s="61">
        <v>0.13</v>
      </c>
      <c r="IY8" s="58">
        <f>(18.32+6.2+0.5)/1.13</f>
        <v>22.14</v>
      </c>
      <c r="IZ8" s="58">
        <f t="shared" ref="IZ8:IZ11" si="28">IW8*(1+IX8)*IY8</f>
        <v>326.74</v>
      </c>
      <c r="JA8" s="55" t="s">
        <v>552</v>
      </c>
      <c r="JB8" s="53">
        <v>1.1</v>
      </c>
      <c r="JC8" s="59" t="s">
        <v>550</v>
      </c>
      <c r="JD8" s="60"/>
      <c r="JE8" s="53" t="s">
        <v>551</v>
      </c>
      <c r="JF8" s="58">
        <f>'[1]55系列上悬窗'!Y32</f>
        <v>9.87</v>
      </c>
      <c r="JG8" s="61">
        <v>0.13</v>
      </c>
      <c r="JH8" s="58">
        <f>(18.32+6.2+0.5)/1.13</f>
        <v>22.14</v>
      </c>
      <c r="JI8" s="58">
        <f t="shared" ref="JI8:JI11" si="29">JF8*(1+JG8)*JH8</f>
        <v>246.93</v>
      </c>
      <c r="JJ8" s="55" t="s">
        <v>552</v>
      </c>
      <c r="JK8" s="53">
        <v>1.1</v>
      </c>
      <c r="JL8" s="59" t="s">
        <v>550</v>
      </c>
      <c r="JM8" s="60"/>
      <c r="JN8" s="53" t="s">
        <v>551</v>
      </c>
      <c r="JO8" s="58">
        <f>'[1]55系列上悬窗'!AI32</f>
        <v>11.68</v>
      </c>
      <c r="JP8" s="61">
        <v>0.13</v>
      </c>
      <c r="JQ8" s="58">
        <f>(18.32+6.2+0.5)/1.13</f>
        <v>22.14</v>
      </c>
      <c r="JR8" s="58">
        <f t="shared" ref="JR8:JR11" si="30">JO8*(1+JP8)*JQ8</f>
        <v>292.21</v>
      </c>
      <c r="JS8" s="55" t="s">
        <v>552</v>
      </c>
      <c r="JT8" s="53">
        <v>1.1</v>
      </c>
      <c r="JU8" s="59" t="s">
        <v>550</v>
      </c>
      <c r="JV8" s="60"/>
      <c r="JW8" s="53" t="s">
        <v>551</v>
      </c>
      <c r="JX8" s="58">
        <f>'[1]55系列上悬窗'!AS32</f>
        <v>17.8</v>
      </c>
      <c r="JY8" s="61">
        <v>0.13</v>
      </c>
      <c r="JZ8" s="58">
        <f>(18.32+6.2+0.5)/1.13</f>
        <v>22.14</v>
      </c>
      <c r="KA8" s="58">
        <f t="shared" ref="KA8:KA11" si="31">JX8*(1+JY8)*JZ8</f>
        <v>445.32</v>
      </c>
      <c r="KB8" s="55" t="s">
        <v>552</v>
      </c>
      <c r="KC8" s="53">
        <v>1.1</v>
      </c>
      <c r="KD8" s="59" t="s">
        <v>550</v>
      </c>
      <c r="KE8" s="60"/>
      <c r="KF8" s="53" t="s">
        <v>551</v>
      </c>
      <c r="KG8" s="58">
        <f>'[1]55系列上悬窗'!BC32</f>
        <v>10.66</v>
      </c>
      <c r="KH8" s="61">
        <v>0.13</v>
      </c>
      <c r="KI8" s="58">
        <f>(18.32+6.2+0.5)/1.13</f>
        <v>22.14</v>
      </c>
      <c r="KJ8" s="58">
        <f t="shared" ref="KJ8:KJ11" si="32">KG8*(1+KH8)*KI8</f>
        <v>266.69</v>
      </c>
      <c r="KK8" s="55" t="s">
        <v>552</v>
      </c>
      <c r="KL8" s="53">
        <v>1.1</v>
      </c>
      <c r="KM8" s="59" t="s">
        <v>550</v>
      </c>
      <c r="KN8" s="60"/>
      <c r="KO8" s="53" t="s">
        <v>551</v>
      </c>
      <c r="KP8" s="58">
        <f>'[1]55系列断桥外平开窗（5+12+5非钢'!E32</f>
        <v>7.03</v>
      </c>
      <c r="KQ8" s="61">
        <v>0.13</v>
      </c>
      <c r="KR8" s="58">
        <f>(18.32+6.2+0.5)/1.13</f>
        <v>22.14</v>
      </c>
      <c r="KS8" s="58">
        <f t="shared" ref="KS8:KS11" si="33">KP8*(1+KQ8)*KR8</f>
        <v>175.88</v>
      </c>
      <c r="KT8" s="55" t="s">
        <v>552</v>
      </c>
      <c r="KU8" s="53">
        <v>1.1</v>
      </c>
      <c r="KV8" s="59" t="s">
        <v>550</v>
      </c>
      <c r="KW8" s="60"/>
      <c r="KX8" s="53" t="s">
        <v>551</v>
      </c>
      <c r="KY8" s="58">
        <f>'[1]55系列断桥外平开窗（5+12+5非钢'!O32</f>
        <v>8.96</v>
      </c>
      <c r="KZ8" s="61">
        <v>0.13</v>
      </c>
      <c r="LA8" s="58">
        <f>(18.32+6.2+0.5)/1.13</f>
        <v>22.14</v>
      </c>
      <c r="LB8" s="58">
        <f t="shared" ref="LB8:LB11" si="34">KY8*(1+KZ8)*LA8</f>
        <v>224.16</v>
      </c>
      <c r="LC8" s="55" t="s">
        <v>552</v>
      </c>
      <c r="LD8" s="53">
        <v>1.1</v>
      </c>
      <c r="LE8" s="59" t="s">
        <v>550</v>
      </c>
      <c r="LF8" s="60"/>
      <c r="LG8" s="53" t="s">
        <v>551</v>
      </c>
      <c r="LH8" s="58">
        <f>'[1]55系列断桥外平开窗（5+12+5非钢'!Y32</f>
        <v>9.76</v>
      </c>
      <c r="LI8" s="61">
        <v>0.13</v>
      </c>
      <c r="LJ8" s="58">
        <f>(18.32+6.2+0.5)/1.13</f>
        <v>22.14</v>
      </c>
      <c r="LK8" s="58">
        <f t="shared" ref="LK8:LK11" si="35">LH8*(1+LI8)*LJ8</f>
        <v>244.18</v>
      </c>
      <c r="LL8" s="55" t="s">
        <v>552</v>
      </c>
      <c r="LM8" s="53">
        <v>1.1</v>
      </c>
      <c r="LN8" s="59" t="s">
        <v>550</v>
      </c>
      <c r="LO8" s="60"/>
      <c r="LP8" s="53" t="s">
        <v>551</v>
      </c>
      <c r="LQ8" s="58">
        <f>'[1]55隔热平开门钢化'!E31</f>
        <v>7.56</v>
      </c>
      <c r="LR8" s="61">
        <v>0.13</v>
      </c>
      <c r="LS8" s="58">
        <f>(18.32+6.2+0.5)/1.13</f>
        <v>22.14</v>
      </c>
      <c r="LT8" s="58">
        <f t="shared" ref="LT8:LT11" si="36">LQ8*(1+LR8)*LS8</f>
        <v>189.14</v>
      </c>
      <c r="LU8" s="55" t="s">
        <v>552</v>
      </c>
      <c r="LV8" s="53">
        <v>1.1</v>
      </c>
      <c r="LW8" s="59" t="s">
        <v>550</v>
      </c>
      <c r="LX8" s="60"/>
      <c r="LY8" s="53" t="s">
        <v>551</v>
      </c>
      <c r="LZ8" s="58">
        <f>'[1]55隔热平开门钢化'!O31</f>
        <v>6.12</v>
      </c>
      <c r="MA8" s="61">
        <v>0.13</v>
      </c>
      <c r="MB8" s="58">
        <f>(18.32+6.2+0.5)/1.13</f>
        <v>22.14</v>
      </c>
      <c r="MC8" s="58">
        <f t="shared" ref="MC8:MC11" si="37">LZ8*(1+MA8)*MB8</f>
        <v>153.11</v>
      </c>
      <c r="MD8" s="55" t="s">
        <v>552</v>
      </c>
      <c r="ME8" s="53">
        <v>1.1</v>
      </c>
      <c r="MF8" s="59" t="s">
        <v>550</v>
      </c>
      <c r="MG8" s="60"/>
      <c r="MH8" s="53" t="s">
        <v>551</v>
      </c>
      <c r="MI8" s="58">
        <f>'[1]55隔热平开门钢化'!Y31</f>
        <v>6.86</v>
      </c>
      <c r="MJ8" s="61">
        <v>0.13</v>
      </c>
      <c r="MK8" s="58">
        <f>(18.32+6.2+0.5)/1.13</f>
        <v>22.14</v>
      </c>
      <c r="ML8" s="58">
        <f t="shared" ref="ML8:ML11" si="38">MI8*(1+MJ8)*MK8</f>
        <v>171.62</v>
      </c>
      <c r="MM8" s="55" t="s">
        <v>552</v>
      </c>
      <c r="MN8" s="53">
        <v>1.1</v>
      </c>
      <c r="MO8" s="59" t="s">
        <v>550</v>
      </c>
      <c r="MP8" s="60"/>
      <c r="MQ8" s="53" t="s">
        <v>551</v>
      </c>
      <c r="MR8" s="58">
        <f>'[1]55隔热平开门钢化'!AI31</f>
        <v>11.84</v>
      </c>
      <c r="MS8" s="61">
        <v>0.13</v>
      </c>
      <c r="MT8" s="58">
        <f>(18.32+6.2+0.5)/1.13</f>
        <v>22.14</v>
      </c>
      <c r="MU8" s="58">
        <f t="shared" ref="MU8:MU11" si="39">MR8*(1+MS8)*MT8</f>
        <v>296.22</v>
      </c>
      <c r="MV8" s="55" t="s">
        <v>552</v>
      </c>
      <c r="MW8" s="53">
        <v>1.1</v>
      </c>
      <c r="MX8" s="59" t="s">
        <v>550</v>
      </c>
      <c r="MY8" s="60"/>
      <c r="MZ8" s="53" t="s">
        <v>551</v>
      </c>
      <c r="NA8" s="58">
        <f>'[1]55隔热平开门钢化'!AS31</f>
        <v>9.8</v>
      </c>
      <c r="NB8" s="61">
        <v>0.13</v>
      </c>
      <c r="NC8" s="58">
        <f>(18.32+6.2+0.5)/1.13</f>
        <v>22.14</v>
      </c>
      <c r="ND8" s="58">
        <f t="shared" ref="ND8:ND11" si="40">NA8*(1+NB8)*NC8</f>
        <v>245.18</v>
      </c>
      <c r="NE8" s="55" t="s">
        <v>552</v>
      </c>
      <c r="NF8" s="53">
        <v>1.1</v>
      </c>
      <c r="NG8" s="59" t="s">
        <v>550</v>
      </c>
      <c r="NH8" s="60"/>
      <c r="NI8" s="53" t="s">
        <v>551</v>
      </c>
      <c r="NJ8" s="58">
        <f>'[1]55隔热平开门钢化'!BM31</f>
        <v>9.74</v>
      </c>
      <c r="NK8" s="61">
        <v>0.13</v>
      </c>
      <c r="NL8" s="58">
        <f>(18.32+6.2+0.5)/1.13</f>
        <v>22.14</v>
      </c>
      <c r="NM8" s="58">
        <f t="shared" ref="NM8:NM11" si="41">NJ8*(1+NK8)*NL8</f>
        <v>243.68</v>
      </c>
      <c r="NN8" s="55" t="s">
        <v>552</v>
      </c>
      <c r="NO8" s="53">
        <v>1.1</v>
      </c>
      <c r="NP8" s="59" t="s">
        <v>550</v>
      </c>
      <c r="NQ8" s="60"/>
      <c r="NR8" s="53" t="s">
        <v>551</v>
      </c>
      <c r="NS8" s="58"/>
      <c r="NT8" s="61">
        <v>0.13</v>
      </c>
      <c r="NU8" s="58">
        <f>(18.32+6.2+0.5)/1.13</f>
        <v>22.14</v>
      </c>
      <c r="NV8" s="58">
        <f t="shared" ref="NV8:NV11" si="42">NS8*(1+NT8)*NU8</f>
        <v>0</v>
      </c>
      <c r="NW8" s="55" t="s">
        <v>552</v>
      </c>
      <c r="NX8" s="53">
        <v>1.1</v>
      </c>
      <c r="NY8" s="59" t="s">
        <v>550</v>
      </c>
      <c r="NZ8" s="60"/>
      <c r="OA8" s="53" t="s">
        <v>551</v>
      </c>
      <c r="OB8" s="58"/>
      <c r="OC8" s="61">
        <v>0.13</v>
      </c>
      <c r="OD8" s="58">
        <f>(18.32+6.2+0.5)/1.13</f>
        <v>22.14</v>
      </c>
      <c r="OE8" s="58">
        <f t="shared" ref="OE8:OE11" si="43">OB8*(1+OC8)*OD8</f>
        <v>0</v>
      </c>
      <c r="OF8" s="55" t="s">
        <v>552</v>
      </c>
      <c r="OG8" s="53">
        <v>1.1</v>
      </c>
      <c r="OH8" s="59" t="s">
        <v>550</v>
      </c>
      <c r="OI8" s="60"/>
      <c r="OJ8" s="53" t="s">
        <v>551</v>
      </c>
      <c r="OK8" s="58"/>
      <c r="OL8" s="61">
        <v>0.13</v>
      </c>
      <c r="OM8" s="58">
        <f>(18.32+6.2+0.5)/1.13</f>
        <v>22.14</v>
      </c>
      <c r="ON8" s="58">
        <f t="shared" ref="ON8:ON11" si="44">OK8*(1+OL8)*OM8</f>
        <v>0</v>
      </c>
      <c r="OO8" s="55" t="s">
        <v>552</v>
      </c>
      <c r="OP8" s="53">
        <v>1.1</v>
      </c>
      <c r="OQ8" s="59" t="s">
        <v>550</v>
      </c>
      <c r="OR8" s="60"/>
      <c r="OS8" s="53" t="s">
        <v>551</v>
      </c>
      <c r="OT8" s="58"/>
      <c r="OU8" s="61">
        <v>0.13</v>
      </c>
      <c r="OV8" s="58">
        <f>(18.32+6.2+0.5)/1.13</f>
        <v>22.14</v>
      </c>
      <c r="OW8" s="58">
        <f t="shared" ref="OW8:OW11" si="45">OT8*(1+OU8)*OV8</f>
        <v>0</v>
      </c>
      <c r="OX8" s="55" t="s">
        <v>552</v>
      </c>
      <c r="OY8" s="53">
        <v>1.1</v>
      </c>
      <c r="OZ8" s="59" t="s">
        <v>550</v>
      </c>
      <c r="PA8" s="60"/>
      <c r="PB8" s="53" t="s">
        <v>551</v>
      </c>
      <c r="PC8" s="58"/>
      <c r="PD8" s="61">
        <v>0.13</v>
      </c>
      <c r="PE8" s="58">
        <f>(18.32+6.2+0.5)/1.13</f>
        <v>22.14</v>
      </c>
      <c r="PF8" s="58">
        <f t="shared" ref="PF8:PF11" si="46">PC8*(1+PD8)*PE8</f>
        <v>0</v>
      </c>
      <c r="PG8" s="55" t="s">
        <v>552</v>
      </c>
      <c r="PH8" s="53">
        <v>1.1</v>
      </c>
      <c r="PI8" s="59" t="s">
        <v>550</v>
      </c>
      <c r="PJ8" s="60"/>
      <c r="PK8" s="53" t="s">
        <v>551</v>
      </c>
      <c r="PL8" s="58"/>
      <c r="PM8" s="61">
        <v>0.13</v>
      </c>
      <c r="PN8" s="58">
        <f>(18.32+6.2+0.5)/1.13</f>
        <v>22.14</v>
      </c>
      <c r="PO8" s="58">
        <f t="shared" ref="PO8:PO11" si="47">PL8*(1+PM8)*PN8</f>
        <v>0</v>
      </c>
      <c r="PP8" s="55" t="s">
        <v>552</v>
      </c>
      <c r="PQ8" s="53">
        <v>1.1</v>
      </c>
      <c r="PR8" s="59" t="s">
        <v>550</v>
      </c>
      <c r="PS8" s="60"/>
      <c r="PT8" s="53" t="s">
        <v>551</v>
      </c>
      <c r="PU8" s="58"/>
      <c r="PV8" s="61">
        <v>0.13</v>
      </c>
      <c r="PW8" s="58">
        <f>(18.32+6.2+0.5)/1.13</f>
        <v>22.14</v>
      </c>
      <c r="PX8" s="58">
        <f t="shared" ref="PX8:PX11" si="48">PU8*(1+PV8)*PW8</f>
        <v>0</v>
      </c>
      <c r="PY8" s="55" t="s">
        <v>552</v>
      </c>
      <c r="PZ8" s="53">
        <v>1.1</v>
      </c>
      <c r="QA8" s="59" t="s">
        <v>550</v>
      </c>
      <c r="QB8" s="60"/>
      <c r="QC8" s="53" t="s">
        <v>551</v>
      </c>
      <c r="QD8" s="58">
        <f>'[1]80系列隔热推拉窗5+12+5'!E31</f>
        <v>8.82</v>
      </c>
      <c r="QE8" s="61">
        <v>0.13</v>
      </c>
      <c r="QF8" s="58">
        <f>(18.32+6.2+0.5)/1.13</f>
        <v>22.14</v>
      </c>
      <c r="QG8" s="58">
        <f t="shared" ref="QG8:QG11" si="49">QD8*(1+QE8)*QF8</f>
        <v>220.66</v>
      </c>
      <c r="QH8" s="55" t="s">
        <v>552</v>
      </c>
      <c r="QI8" s="53">
        <v>1.1</v>
      </c>
      <c r="QJ8" s="59" t="s">
        <v>550</v>
      </c>
      <c r="QK8" s="60"/>
      <c r="QL8" s="53" t="s">
        <v>551</v>
      </c>
      <c r="QM8" s="58">
        <f>'[1]80系列隔热推拉窗5+12+5'!N31</f>
        <v>7.18</v>
      </c>
      <c r="QN8" s="61">
        <v>0.13</v>
      </c>
      <c r="QO8" s="58">
        <f>(18.32+6.2+0.5)/1.13</f>
        <v>22.14</v>
      </c>
      <c r="QP8" s="58">
        <f t="shared" ref="QP8:QP11" si="50">QM8*(1+QN8)*QO8</f>
        <v>179.63</v>
      </c>
      <c r="QQ8" s="55" t="s">
        <v>552</v>
      </c>
      <c r="QR8" s="53">
        <v>1.1</v>
      </c>
      <c r="QS8" s="59" t="s">
        <v>550</v>
      </c>
      <c r="QT8" s="60"/>
      <c r="QU8" s="53" t="s">
        <v>551</v>
      </c>
      <c r="QV8" s="58">
        <f>'[1]80系列隔热推拉窗5+12+5'!W31</f>
        <v>10.3</v>
      </c>
      <c r="QW8" s="61">
        <v>0.13</v>
      </c>
      <c r="QX8" s="58">
        <f>(18.32+6.2+0.5)/1.13</f>
        <v>22.14</v>
      </c>
      <c r="QY8" s="58">
        <f t="shared" ref="QY8:QY11" si="51">QV8*(1+QW8)*QX8</f>
        <v>257.69</v>
      </c>
      <c r="QZ8" s="55" t="s">
        <v>552</v>
      </c>
      <c r="RA8" s="53">
        <v>1.1</v>
      </c>
      <c r="RB8" s="59" t="s">
        <v>550</v>
      </c>
      <c r="RC8" s="60"/>
      <c r="RD8" s="53" t="s">
        <v>551</v>
      </c>
      <c r="RE8" s="58">
        <f>'[1]80系列隔热推拉窗5+12+5'!AF31</f>
        <v>8.41</v>
      </c>
      <c r="RF8" s="61">
        <v>0.13</v>
      </c>
      <c r="RG8" s="58">
        <f>(18.32+6.2+0.5)/1.13</f>
        <v>22.14</v>
      </c>
      <c r="RH8" s="58">
        <f t="shared" ref="RH8:RH11" si="52">RE8*(1+RF8)*RG8</f>
        <v>210.4</v>
      </c>
      <c r="RI8" s="55" t="s">
        <v>552</v>
      </c>
      <c r="RJ8" s="53">
        <v>1.1</v>
      </c>
      <c r="RK8" s="59" t="s">
        <v>550</v>
      </c>
      <c r="RL8" s="60"/>
      <c r="RM8" s="53" t="s">
        <v>551</v>
      </c>
      <c r="RN8" s="58">
        <v>0</v>
      </c>
      <c r="RO8" s="61">
        <v>0.13</v>
      </c>
      <c r="RP8" s="58">
        <f>(18.32+6.2+0.5)/1.13</f>
        <v>22.14</v>
      </c>
      <c r="RQ8" s="58">
        <f t="shared" ref="RQ8:RQ11" si="53">RN8*(1+RO8)*RP8</f>
        <v>0</v>
      </c>
      <c r="RR8" s="55" t="s">
        <v>552</v>
      </c>
      <c r="RS8" s="53">
        <v>1.1</v>
      </c>
      <c r="RT8" s="59" t="s">
        <v>550</v>
      </c>
      <c r="RU8" s="60"/>
      <c r="RV8" s="53" t="s">
        <v>551</v>
      </c>
      <c r="RW8" s="58">
        <v>0</v>
      </c>
      <c r="RX8" s="61">
        <v>0.13</v>
      </c>
      <c r="RY8" s="58">
        <f>(18.32+6.2+0.5)/1.13</f>
        <v>22.14</v>
      </c>
      <c r="RZ8" s="58">
        <f t="shared" ref="RZ8:RZ11" si="54">RW8*(1+RX8)*RY8</f>
        <v>0</v>
      </c>
      <c r="SA8" s="55" t="s">
        <v>552</v>
      </c>
      <c r="SB8" s="53">
        <v>1.1</v>
      </c>
      <c r="SC8" s="59" t="s">
        <v>550</v>
      </c>
      <c r="SD8" s="60"/>
      <c r="SE8" s="53" t="s">
        <v>551</v>
      </c>
      <c r="SF8" s="58">
        <v>0</v>
      </c>
      <c r="SG8" s="61">
        <v>0.13</v>
      </c>
      <c r="SH8" s="58">
        <f>(18.32+6.2+0.5)/1.13</f>
        <v>22.14</v>
      </c>
      <c r="SI8" s="58">
        <f t="shared" ref="SI8:SI11" si="55">SF8*(1+SG8)*SH8</f>
        <v>0</v>
      </c>
      <c r="SJ8" s="55" t="s">
        <v>552</v>
      </c>
      <c r="SK8" s="53">
        <v>1.1</v>
      </c>
      <c r="SL8" s="59" t="s">
        <v>550</v>
      </c>
      <c r="SM8" s="60"/>
      <c r="SN8" s="53" t="s">
        <v>551</v>
      </c>
      <c r="SO8" s="58">
        <v>0</v>
      </c>
      <c r="SP8" s="61">
        <v>0.13</v>
      </c>
      <c r="SQ8" s="58">
        <f>(18.32+6.2+0.5)/1.13</f>
        <v>22.14</v>
      </c>
      <c r="SR8" s="58">
        <f t="shared" ref="SR8:SR11" si="56">SO8*(1+SP8)*SQ8</f>
        <v>0</v>
      </c>
      <c r="SS8" s="55" t="s">
        <v>552</v>
      </c>
      <c r="ST8" s="53">
        <v>1.1</v>
      </c>
      <c r="SU8" s="59" t="s">
        <v>550</v>
      </c>
      <c r="SV8" s="60"/>
      <c r="SW8" s="53" t="s">
        <v>551</v>
      </c>
      <c r="SX8" s="58">
        <v>0</v>
      </c>
      <c r="SY8" s="61">
        <v>0.13</v>
      </c>
      <c r="SZ8" s="58">
        <f>(18.32+6.2+0.5)/1.13</f>
        <v>22.14</v>
      </c>
      <c r="TA8" s="58">
        <f t="shared" ref="TA8:TA11" si="57">SX8*(1+SY8)*SZ8</f>
        <v>0</v>
      </c>
      <c r="TB8" s="55" t="s">
        <v>552</v>
      </c>
      <c r="TC8" s="53">
        <v>1.1</v>
      </c>
      <c r="TD8" s="59" t="s">
        <v>550</v>
      </c>
      <c r="TE8" s="60"/>
      <c r="TF8" s="53" t="s">
        <v>551</v>
      </c>
      <c r="TG8" s="58">
        <v>0</v>
      </c>
      <c r="TH8" s="61">
        <v>0.13</v>
      </c>
      <c r="TI8" s="58">
        <f>(18.32+6.2+0.5)/1.13</f>
        <v>22.14</v>
      </c>
      <c r="TJ8" s="58">
        <f t="shared" ref="TJ8:TJ11" si="58">TG8*(1+TH8)*TI8</f>
        <v>0</v>
      </c>
      <c r="TK8" s="55" t="s">
        <v>552</v>
      </c>
      <c r="TL8" s="53">
        <v>1.1</v>
      </c>
      <c r="TM8" s="59" t="s">
        <v>550</v>
      </c>
      <c r="TN8" s="60"/>
      <c r="TO8" s="53" t="s">
        <v>551</v>
      </c>
      <c r="TP8" s="58">
        <v>0</v>
      </c>
      <c r="TQ8" s="61">
        <v>0.13</v>
      </c>
      <c r="TR8" s="58">
        <f>(18.32+6.2+0.5)/1.13</f>
        <v>22.14</v>
      </c>
      <c r="TS8" s="58">
        <f t="shared" ref="TS8:TS11" si="59">TP8*(1+TQ8)*TR8</f>
        <v>0</v>
      </c>
      <c r="TT8" s="55" t="s">
        <v>552</v>
      </c>
      <c r="TU8" s="53">
        <v>1.1</v>
      </c>
      <c r="TV8" s="59" t="s">
        <v>550</v>
      </c>
      <c r="TW8" s="60"/>
      <c r="TX8" s="53" t="s">
        <v>551</v>
      </c>
      <c r="TY8" s="58">
        <v>0</v>
      </c>
      <c r="TZ8" s="61">
        <v>0.13</v>
      </c>
      <c r="UA8" s="58">
        <f>(18.32+6.2+0.5)/1.13</f>
        <v>22.14</v>
      </c>
      <c r="UB8" s="58">
        <f t="shared" ref="UB8:UB11" si="60">TY8*(1+TZ8)*UA8</f>
        <v>0</v>
      </c>
      <c r="UC8" s="55" t="s">
        <v>552</v>
      </c>
      <c r="UD8" s="53">
        <v>1.1</v>
      </c>
      <c r="UE8" s="59" t="s">
        <v>550</v>
      </c>
      <c r="UF8" s="60"/>
      <c r="UG8" s="53" t="s">
        <v>551</v>
      </c>
      <c r="UH8" s="58">
        <v>0</v>
      </c>
      <c r="UI8" s="61">
        <v>0.13</v>
      </c>
      <c r="UJ8" s="58">
        <f>(18.32+6.2+0.5)/1.13</f>
        <v>22.14</v>
      </c>
      <c r="UK8" s="58">
        <f t="shared" ref="UK8:UK11" si="61">UH8*(1+UI8)*UJ8</f>
        <v>0</v>
      </c>
      <c r="UL8" s="55" t="s">
        <v>552</v>
      </c>
      <c r="UM8" s="53">
        <v>1.1</v>
      </c>
      <c r="UN8" s="59" t="s">
        <v>550</v>
      </c>
      <c r="UO8" s="60"/>
      <c r="UP8" s="53" t="s">
        <v>551</v>
      </c>
      <c r="UQ8" s="58">
        <v>0</v>
      </c>
      <c r="UR8" s="61">
        <v>0.13</v>
      </c>
      <c r="US8" s="58">
        <f>(18.32+6.2+0.5)/1.13</f>
        <v>22.14</v>
      </c>
      <c r="UT8" s="58">
        <f t="shared" ref="UT8:UT11" si="62">UQ8*(1+UR8)*US8</f>
        <v>0</v>
      </c>
      <c r="UU8" s="55" t="s">
        <v>552</v>
      </c>
      <c r="UV8" s="53">
        <v>1.1</v>
      </c>
      <c r="UW8" s="59" t="s">
        <v>550</v>
      </c>
      <c r="UX8" s="60"/>
      <c r="UY8" s="53" t="s">
        <v>551</v>
      </c>
      <c r="UZ8" s="58">
        <v>0</v>
      </c>
      <c r="VA8" s="61">
        <v>0.13</v>
      </c>
      <c r="VB8" s="58">
        <f>(18.32+6.2+0.5)/1.13</f>
        <v>22.14</v>
      </c>
      <c r="VC8" s="58">
        <f t="shared" ref="VC8:VC11" si="63">UZ8*(1+VA8)*VB8</f>
        <v>0</v>
      </c>
      <c r="VD8" s="55" t="s">
        <v>552</v>
      </c>
      <c r="VE8" s="53">
        <v>1.1</v>
      </c>
      <c r="VF8" s="59" t="s">
        <v>550</v>
      </c>
      <c r="VG8" s="60"/>
      <c r="VH8" s="53" t="s">
        <v>551</v>
      </c>
      <c r="VI8" s="58">
        <v>0</v>
      </c>
      <c r="VJ8" s="61">
        <v>0.13</v>
      </c>
      <c r="VK8" s="58">
        <f>(18.32+6.2+0.5)/1.13</f>
        <v>22.14</v>
      </c>
      <c r="VL8" s="58">
        <f t="shared" ref="VL8:VL11" si="64">VI8*(1+VJ8)*VK8</f>
        <v>0</v>
      </c>
      <c r="VM8" s="55" t="s">
        <v>552</v>
      </c>
      <c r="VN8" s="53">
        <v>1.1</v>
      </c>
      <c r="VO8" s="59" t="s">
        <v>550</v>
      </c>
      <c r="VP8" s="60"/>
      <c r="VQ8" s="53" t="s">
        <v>551</v>
      </c>
      <c r="VR8" s="58">
        <v>0</v>
      </c>
      <c r="VS8" s="61">
        <v>0.13</v>
      </c>
      <c r="VT8" s="58">
        <f>(18.32+6.2+0.5)/1.13</f>
        <v>22.14</v>
      </c>
      <c r="VU8" s="58">
        <f t="shared" ref="VU8:VU11" si="65">VR8*(1+VS8)*VT8</f>
        <v>0</v>
      </c>
      <c r="VV8" s="55" t="s">
        <v>552</v>
      </c>
      <c r="VW8" s="53">
        <v>1.1</v>
      </c>
      <c r="VX8" s="59" t="s">
        <v>550</v>
      </c>
      <c r="VY8" s="60"/>
      <c r="VZ8" s="53" t="s">
        <v>551</v>
      </c>
      <c r="WA8" s="58">
        <v>0</v>
      </c>
      <c r="WB8" s="61">
        <v>0.13</v>
      </c>
      <c r="WC8" s="58">
        <f>(18.32+6.2+0.5)/1.13</f>
        <v>22.14</v>
      </c>
      <c r="WD8" s="58">
        <f t="shared" ref="WD8:WD11" si="66">WA8*(1+WB8)*WC8</f>
        <v>0</v>
      </c>
      <c r="WE8" s="55" t="s">
        <v>552</v>
      </c>
      <c r="WF8" s="53">
        <v>1.1</v>
      </c>
      <c r="WG8" s="59" t="s">
        <v>550</v>
      </c>
      <c r="WH8" s="60"/>
      <c r="WI8" s="53" t="s">
        <v>551</v>
      </c>
      <c r="WJ8" s="58">
        <v>0</v>
      </c>
      <c r="WK8" s="61">
        <v>0.13</v>
      </c>
      <c r="WL8" s="58">
        <f>(18.32+6.2+0.5)/1.13</f>
        <v>22.14</v>
      </c>
      <c r="WM8" s="58">
        <f t="shared" ref="WM8:WM11" si="67">WJ8*(1+WK8)*WL8</f>
        <v>0</v>
      </c>
      <c r="WN8" s="55" t="s">
        <v>552</v>
      </c>
      <c r="WO8" s="53">
        <v>1.1</v>
      </c>
      <c r="WP8" s="59" t="s">
        <v>550</v>
      </c>
      <c r="WQ8" s="60"/>
      <c r="WR8" s="53" t="s">
        <v>551</v>
      </c>
      <c r="WS8" s="58">
        <v>0</v>
      </c>
      <c r="WT8" s="61">
        <v>0.13</v>
      </c>
      <c r="WU8" s="58">
        <f>(18.32+6.2+0.5)/1.13</f>
        <v>22.14</v>
      </c>
      <c r="WV8" s="58">
        <f t="shared" ref="WV8:WV11" si="68">WS8*(1+WT8)*WU8</f>
        <v>0</v>
      </c>
      <c r="WW8" s="55" t="s">
        <v>552</v>
      </c>
      <c r="WX8" s="53">
        <v>1.1</v>
      </c>
      <c r="WY8" s="59" t="s">
        <v>550</v>
      </c>
      <c r="WZ8" s="60"/>
      <c r="XA8" s="53" t="s">
        <v>551</v>
      </c>
      <c r="XB8" s="58">
        <v>0</v>
      </c>
      <c r="XC8" s="61">
        <v>0.13</v>
      </c>
      <c r="XD8" s="58">
        <f>(18.32+6.2+0.5)/1.13</f>
        <v>22.14</v>
      </c>
      <c r="XE8" s="58">
        <f t="shared" ref="XE8:XE11" si="69">XB8*(1+XC8)*XD8</f>
        <v>0</v>
      </c>
      <c r="XF8" s="55" t="s">
        <v>552</v>
      </c>
      <c r="XG8" s="53">
        <v>1.1</v>
      </c>
      <c r="XH8" s="59" t="s">
        <v>550</v>
      </c>
      <c r="XI8" s="60"/>
      <c r="XJ8" s="53" t="s">
        <v>551</v>
      </c>
      <c r="XK8" s="58">
        <v>0</v>
      </c>
      <c r="XL8" s="61">
        <v>0.13</v>
      </c>
      <c r="XM8" s="58">
        <f>(18.32+6.2+0.5)/1.13</f>
        <v>22.14</v>
      </c>
      <c r="XN8" s="58">
        <f t="shared" ref="XN8:XN11" si="70">XK8*(1+XL8)*XM8</f>
        <v>0</v>
      </c>
      <c r="XO8" s="55" t="s">
        <v>552</v>
      </c>
      <c r="XP8" s="53">
        <v>1.1</v>
      </c>
      <c r="XQ8" s="59" t="s">
        <v>550</v>
      </c>
      <c r="XR8" s="60"/>
      <c r="XS8" s="53" t="s">
        <v>551</v>
      </c>
      <c r="XT8" s="58">
        <v>0</v>
      </c>
      <c r="XU8" s="61">
        <v>0.13</v>
      </c>
      <c r="XV8" s="58">
        <f>(18.32+6.2+0.5)/1.13</f>
        <v>22.14</v>
      </c>
      <c r="XW8" s="58">
        <f t="shared" ref="XW8:XW11" si="71">XT8*(1+XU8)*XV8</f>
        <v>0</v>
      </c>
      <c r="XX8" s="55" t="s">
        <v>552</v>
      </c>
    </row>
    <row r="9" s="49" customFormat="1" spans="1:648">
      <c r="A9" s="53">
        <v>1.2</v>
      </c>
      <c r="B9" s="59" t="s">
        <v>553</v>
      </c>
      <c r="C9" s="60"/>
      <c r="D9" s="53" t="s">
        <v>551</v>
      </c>
      <c r="E9" s="58">
        <f>[1]地弹门!J6+[1]地弹门!J7</f>
        <v>7.6</v>
      </c>
      <c r="F9" s="61">
        <v>0.13</v>
      </c>
      <c r="G9" s="58">
        <f>(18.32+4.8+0.5)/1.13</f>
        <v>20.9</v>
      </c>
      <c r="H9" s="58">
        <f t="shared" si="0"/>
        <v>179.49</v>
      </c>
      <c r="I9" s="55" t="s">
        <v>552</v>
      </c>
      <c r="J9" s="53">
        <v>1.2</v>
      </c>
      <c r="K9" s="59" t="s">
        <v>553</v>
      </c>
      <c r="L9" s="60"/>
      <c r="M9" s="53" t="s">
        <v>551</v>
      </c>
      <c r="N9" s="58">
        <f>[1]地弹门!T6+[1]地弹门!T7</f>
        <v>6.78</v>
      </c>
      <c r="O9" s="61">
        <v>0.13</v>
      </c>
      <c r="P9" s="58">
        <f>(18.32+4.8+0.5)/1.13</f>
        <v>20.9</v>
      </c>
      <c r="Q9" s="58">
        <f t="shared" si="1"/>
        <v>160.12</v>
      </c>
      <c r="R9" s="55" t="s">
        <v>552</v>
      </c>
      <c r="S9" s="53">
        <v>1.2</v>
      </c>
      <c r="T9" s="59" t="s">
        <v>553</v>
      </c>
      <c r="U9" s="60"/>
      <c r="V9" s="53" t="s">
        <v>551</v>
      </c>
      <c r="W9" s="58">
        <f>[1]地弹门!AD6+[1]地弹门!AD7</f>
        <v>6.84</v>
      </c>
      <c r="X9" s="61">
        <v>0.13</v>
      </c>
      <c r="Y9" s="58">
        <f>(18.32+4.8+0.5)/1.13</f>
        <v>20.9</v>
      </c>
      <c r="Z9" s="58">
        <f t="shared" si="2"/>
        <v>161.54</v>
      </c>
      <c r="AA9" s="55" t="s">
        <v>552</v>
      </c>
      <c r="AB9" s="53">
        <v>1.2</v>
      </c>
      <c r="AC9" s="59" t="s">
        <v>553</v>
      </c>
      <c r="AD9" s="60"/>
      <c r="AE9" s="53" t="s">
        <v>551</v>
      </c>
      <c r="AF9" s="58">
        <f>'[1]55系列隔热内平开窗（5+12+5LOW -E6）'!E33</f>
        <v>0.81</v>
      </c>
      <c r="AG9" s="61">
        <v>0.13</v>
      </c>
      <c r="AH9" s="58">
        <f>(18.32+4.8+0.5)/1.13</f>
        <v>20.9</v>
      </c>
      <c r="AI9" s="58">
        <f t="shared" si="3"/>
        <v>19.13</v>
      </c>
      <c r="AJ9" s="55" t="s">
        <v>552</v>
      </c>
      <c r="AK9" s="53">
        <v>1.2</v>
      </c>
      <c r="AL9" s="59" t="s">
        <v>553</v>
      </c>
      <c r="AM9" s="60"/>
      <c r="AN9" s="53" t="s">
        <v>551</v>
      </c>
      <c r="AO9" s="58">
        <f>'[1]55系列隔热内平开窗（5+12+5LOW -E6）'!O33</f>
        <v>0.86</v>
      </c>
      <c r="AP9" s="61">
        <v>0.13</v>
      </c>
      <c r="AQ9" s="58">
        <f>(18.32+4.8+0.5)/1.13</f>
        <v>20.9</v>
      </c>
      <c r="AR9" s="58">
        <f t="shared" si="4"/>
        <v>20.31</v>
      </c>
      <c r="AS9" s="55" t="s">
        <v>552</v>
      </c>
      <c r="AT9" s="53">
        <v>1.2</v>
      </c>
      <c r="AU9" s="59" t="s">
        <v>553</v>
      </c>
      <c r="AV9" s="60"/>
      <c r="AW9" s="53" t="s">
        <v>551</v>
      </c>
      <c r="AX9" s="58">
        <f>'[1]55系列隔热内平开窗（5+12+5LOW -E6）'!Y33</f>
        <v>0.92</v>
      </c>
      <c r="AY9" s="61">
        <v>0.13</v>
      </c>
      <c r="AZ9" s="58">
        <f>(18.32+4.8+0.5)/1.13</f>
        <v>20.9</v>
      </c>
      <c r="BA9" s="58">
        <f t="shared" si="5"/>
        <v>21.73</v>
      </c>
      <c r="BB9" s="55" t="s">
        <v>552</v>
      </c>
      <c r="BC9" s="53">
        <v>1.2</v>
      </c>
      <c r="BD9" s="59" t="s">
        <v>553</v>
      </c>
      <c r="BE9" s="60"/>
      <c r="BF9" s="53" t="s">
        <v>551</v>
      </c>
      <c r="BG9" s="58">
        <f>'[1]55系列隔热内平开窗（5+12+5LOW -E6）'!AI33</f>
        <v>0.83</v>
      </c>
      <c r="BH9" s="61">
        <v>0.13</v>
      </c>
      <c r="BI9" s="58">
        <f>(18.32+4.8+0.5)/1.13</f>
        <v>20.9</v>
      </c>
      <c r="BJ9" s="58">
        <f t="shared" si="6"/>
        <v>19.6</v>
      </c>
      <c r="BK9" s="55" t="s">
        <v>552</v>
      </c>
      <c r="BL9" s="53">
        <v>1.2</v>
      </c>
      <c r="BM9" s="59" t="s">
        <v>553</v>
      </c>
      <c r="BN9" s="60"/>
      <c r="BO9" s="53" t="s">
        <v>551</v>
      </c>
      <c r="BP9" s="58">
        <f>'[1]55系列隔热内平开窗（5+12+5LOW -E6）'!AS33</f>
        <v>0.78</v>
      </c>
      <c r="BQ9" s="61">
        <v>0.13</v>
      </c>
      <c r="BR9" s="58">
        <f>(18.32+4.8+0.5)/1.13</f>
        <v>20.9</v>
      </c>
      <c r="BS9" s="58">
        <f t="shared" si="7"/>
        <v>18.42</v>
      </c>
      <c r="BT9" s="55" t="s">
        <v>552</v>
      </c>
      <c r="BU9" s="53">
        <v>1.2</v>
      </c>
      <c r="BV9" s="59" t="s">
        <v>553</v>
      </c>
      <c r="BW9" s="60"/>
      <c r="BX9" s="53" t="s">
        <v>551</v>
      </c>
      <c r="BY9" s="58">
        <f>'[1]55系列隔热内平开窗（5+12+5LOW -E6）'!BC33</f>
        <v>1.04</v>
      </c>
      <c r="BZ9" s="61">
        <v>0.13</v>
      </c>
      <c r="CA9" s="58">
        <f>(18.32+4.8+0.5)/1.13</f>
        <v>20.9</v>
      </c>
      <c r="CB9" s="58">
        <f t="shared" si="8"/>
        <v>24.56</v>
      </c>
      <c r="CC9" s="55" t="s">
        <v>552</v>
      </c>
      <c r="CD9" s="53">
        <v>1.2</v>
      </c>
      <c r="CE9" s="59" t="s">
        <v>553</v>
      </c>
      <c r="CF9" s="60"/>
      <c r="CG9" s="53" t="s">
        <v>551</v>
      </c>
      <c r="CH9" s="58">
        <f>'[1]55系列隔热内平开窗（5+12+5LOW -E6）'!BM33</f>
        <v>1.06</v>
      </c>
      <c r="CI9" s="61">
        <v>0.13</v>
      </c>
      <c r="CJ9" s="58">
        <f>(18.32+4.8+0.5)/1.13</f>
        <v>20.9</v>
      </c>
      <c r="CK9" s="58">
        <f t="shared" si="9"/>
        <v>25.03</v>
      </c>
      <c r="CL9" s="55" t="s">
        <v>552</v>
      </c>
      <c r="CM9" s="53">
        <v>1.2</v>
      </c>
      <c r="CN9" s="59" t="s">
        <v>553</v>
      </c>
      <c r="CO9" s="60"/>
      <c r="CP9" s="53" t="s">
        <v>551</v>
      </c>
      <c r="CQ9" s="58">
        <f>'[1]55系列隔热内平开窗（5+12+5LOW -E6）'!BW33</f>
        <v>1.08</v>
      </c>
      <c r="CR9" s="61">
        <v>0.13</v>
      </c>
      <c r="CS9" s="58">
        <f>(18.32+4.8+0.5)/1.13</f>
        <v>20.9</v>
      </c>
      <c r="CT9" s="58">
        <f t="shared" si="10"/>
        <v>25.51</v>
      </c>
      <c r="CU9" s="55" t="s">
        <v>552</v>
      </c>
      <c r="CV9" s="53">
        <v>1.2</v>
      </c>
      <c r="CW9" s="59" t="s">
        <v>553</v>
      </c>
      <c r="CX9" s="60"/>
      <c r="CY9" s="53" t="s">
        <v>551</v>
      </c>
      <c r="CZ9" s="58">
        <f>'[1]55系列隔热内平开窗（5+12+5LOW -E6）'!CG33</f>
        <v>1.05</v>
      </c>
      <c r="DA9" s="61">
        <v>0.13</v>
      </c>
      <c r="DB9" s="58">
        <f>(18.32+4.8+0.5)/1.13</f>
        <v>20.9</v>
      </c>
      <c r="DC9" s="58">
        <f t="shared" si="11"/>
        <v>24.8</v>
      </c>
      <c r="DD9" s="55" t="s">
        <v>552</v>
      </c>
      <c r="DE9" s="53">
        <v>1.2</v>
      </c>
      <c r="DF9" s="59" t="s">
        <v>553</v>
      </c>
      <c r="DG9" s="60"/>
      <c r="DH9" s="53" t="s">
        <v>551</v>
      </c>
      <c r="DI9" s="58">
        <f>'[1]55系列隔热内平开窗（5+12+5LOW -E6）'!CQ33</f>
        <v>0.98</v>
      </c>
      <c r="DJ9" s="61">
        <v>0.13</v>
      </c>
      <c r="DK9" s="58">
        <f>(18.32+4.8+0.5)/1.13</f>
        <v>20.9</v>
      </c>
      <c r="DL9" s="58">
        <f t="shared" si="12"/>
        <v>23.14</v>
      </c>
      <c r="DM9" s="55" t="s">
        <v>552</v>
      </c>
      <c r="DN9" s="53">
        <v>1.2</v>
      </c>
      <c r="DO9" s="59" t="s">
        <v>553</v>
      </c>
      <c r="DP9" s="60"/>
      <c r="DQ9" s="53" t="s">
        <v>551</v>
      </c>
      <c r="DR9" s="58">
        <f>'[1]55系列隔热内平开窗（5+12+5LOW -E6）'!DA33</f>
        <v>0.86</v>
      </c>
      <c r="DS9" s="61">
        <v>0.13</v>
      </c>
      <c r="DT9" s="58">
        <f>(18.32+4.8+0.5)/1.13</f>
        <v>20.9</v>
      </c>
      <c r="DU9" s="58">
        <f t="shared" si="13"/>
        <v>20.31</v>
      </c>
      <c r="DV9" s="55" t="s">
        <v>552</v>
      </c>
      <c r="DW9" s="53">
        <v>1.2</v>
      </c>
      <c r="DX9" s="59" t="s">
        <v>553</v>
      </c>
      <c r="DY9" s="60"/>
      <c r="DZ9" s="53" t="s">
        <v>551</v>
      </c>
      <c r="EA9" s="58">
        <f>'[1]55系列隔热内平开窗（5+12+5LOW -E6）'!DK33</f>
        <v>0.93</v>
      </c>
      <c r="EB9" s="61">
        <v>0.13</v>
      </c>
      <c r="EC9" s="58">
        <f>(18.32+4.8+0.5)/1.13</f>
        <v>20.9</v>
      </c>
      <c r="ED9" s="58">
        <f t="shared" si="14"/>
        <v>21.96</v>
      </c>
      <c r="EE9" s="55" t="s">
        <v>552</v>
      </c>
      <c r="EF9" s="53">
        <v>1.2</v>
      </c>
      <c r="EG9" s="59" t="s">
        <v>553</v>
      </c>
      <c r="EH9" s="60"/>
      <c r="EI9" s="53" t="s">
        <v>551</v>
      </c>
      <c r="EJ9" s="58">
        <f>'[1]55系列隔热内平开窗（5+12+5LOW -E6）'!DU33</f>
        <v>0.96</v>
      </c>
      <c r="EK9" s="61">
        <v>0.13</v>
      </c>
      <c r="EL9" s="58">
        <f>(18.32+4.8+0.5)/1.13</f>
        <v>20.9</v>
      </c>
      <c r="EM9" s="58">
        <f t="shared" si="15"/>
        <v>22.67</v>
      </c>
      <c r="EN9" s="55" t="s">
        <v>552</v>
      </c>
      <c r="EO9" s="53">
        <v>1.2</v>
      </c>
      <c r="EP9" s="59" t="s">
        <v>553</v>
      </c>
      <c r="EQ9" s="60"/>
      <c r="ER9" s="53" t="s">
        <v>551</v>
      </c>
      <c r="ES9" s="58">
        <f>'[1]55系列隔热内平开窗（5+12+5LOW -E6）'!EE33</f>
        <v>1.57</v>
      </c>
      <c r="ET9" s="61">
        <v>0.13</v>
      </c>
      <c r="EU9" s="58">
        <f>(18.32+4.8+0.5)/1.13</f>
        <v>20.9</v>
      </c>
      <c r="EV9" s="58">
        <f t="shared" si="16"/>
        <v>37.08</v>
      </c>
      <c r="EW9" s="55" t="s">
        <v>552</v>
      </c>
      <c r="EX9" s="53">
        <v>1.2</v>
      </c>
      <c r="EY9" s="59" t="s">
        <v>553</v>
      </c>
      <c r="EZ9" s="60"/>
      <c r="FA9" s="53" t="s">
        <v>551</v>
      </c>
      <c r="FB9" s="58">
        <f>'[1]55系列隔热内平开窗（5+12+5LOW -E6）'!EO33</f>
        <v>1.05</v>
      </c>
      <c r="FC9" s="61">
        <v>0.13</v>
      </c>
      <c r="FD9" s="58">
        <f>(18.32+4.8+0.5)/1.13</f>
        <v>20.9</v>
      </c>
      <c r="FE9" s="58">
        <f t="shared" si="17"/>
        <v>24.8</v>
      </c>
      <c r="FF9" s="55" t="s">
        <v>552</v>
      </c>
      <c r="FG9" s="53">
        <v>1.2</v>
      </c>
      <c r="FH9" s="59" t="s">
        <v>553</v>
      </c>
      <c r="FI9" s="60"/>
      <c r="FJ9" s="53" t="s">
        <v>551</v>
      </c>
      <c r="FK9" s="58">
        <f>'[1]55系列隔热内平开窗（5+12+5LOW -E6）'!EY33</f>
        <v>0.94</v>
      </c>
      <c r="FL9" s="61">
        <v>0.13</v>
      </c>
      <c r="FM9" s="58">
        <f>(18.32+4.8+0.5)/1.13</f>
        <v>20.9</v>
      </c>
      <c r="FN9" s="58">
        <f t="shared" si="18"/>
        <v>22.2</v>
      </c>
      <c r="FO9" s="55" t="s">
        <v>552</v>
      </c>
      <c r="FP9" s="53">
        <v>1.2</v>
      </c>
      <c r="FQ9" s="59" t="s">
        <v>553</v>
      </c>
      <c r="FR9" s="60"/>
      <c r="FS9" s="53" t="s">
        <v>551</v>
      </c>
      <c r="FT9" s="58">
        <f>'[1]55系列隔热内平开窗（5+12+5LOW -E6）'!FI33</f>
        <v>1.47</v>
      </c>
      <c r="FU9" s="61">
        <v>0.13</v>
      </c>
      <c r="FV9" s="58">
        <f>(18.32+4.8+0.5)/1.13</f>
        <v>20.9</v>
      </c>
      <c r="FW9" s="58">
        <f t="shared" si="19"/>
        <v>34.72</v>
      </c>
      <c r="FX9" s="55" t="s">
        <v>552</v>
      </c>
      <c r="FY9" s="53">
        <v>1.2</v>
      </c>
      <c r="FZ9" s="59" t="s">
        <v>553</v>
      </c>
      <c r="GA9" s="60"/>
      <c r="GB9" s="53" t="s">
        <v>551</v>
      </c>
      <c r="GC9" s="58">
        <f>'[1]55系列隔热内平开窗（5+12+5LOW -E6）'!FS33</f>
        <v>1.25</v>
      </c>
      <c r="GD9" s="61">
        <v>0.13</v>
      </c>
      <c r="GE9" s="58">
        <f>(18.32+4.8+0.5)/1.13</f>
        <v>20.9</v>
      </c>
      <c r="GF9" s="58">
        <f t="shared" si="20"/>
        <v>29.52</v>
      </c>
      <c r="GG9" s="55" t="s">
        <v>552</v>
      </c>
      <c r="GH9" s="53">
        <v>1.2</v>
      </c>
      <c r="GI9" s="59" t="s">
        <v>553</v>
      </c>
      <c r="GJ9" s="60"/>
      <c r="GK9" s="53" t="s">
        <v>551</v>
      </c>
      <c r="GL9" s="58">
        <f>'[1]55系列隔热内平开窗（5+12+5LOW -E6）'!GC33</f>
        <v>1.13</v>
      </c>
      <c r="GM9" s="61">
        <v>0.13</v>
      </c>
      <c r="GN9" s="58">
        <f>(18.32+4.8+0.5)/1.13</f>
        <v>20.9</v>
      </c>
      <c r="GO9" s="58">
        <f t="shared" si="21"/>
        <v>26.69</v>
      </c>
      <c r="GP9" s="55" t="s">
        <v>552</v>
      </c>
      <c r="GQ9" s="53">
        <v>1.2</v>
      </c>
      <c r="GR9" s="59" t="s">
        <v>553</v>
      </c>
      <c r="GS9" s="60"/>
      <c r="GT9" s="53" t="s">
        <v>551</v>
      </c>
      <c r="GU9" s="58">
        <f>'[1]55系列隔热内平开窗（5+12+5LOW -E6）'!GM33</f>
        <v>1.69</v>
      </c>
      <c r="GV9" s="61">
        <v>0.13</v>
      </c>
      <c r="GW9" s="58">
        <f>(18.32+4.8+0.5)/1.13</f>
        <v>20.9</v>
      </c>
      <c r="GX9" s="58">
        <f t="shared" si="22"/>
        <v>39.91</v>
      </c>
      <c r="GY9" s="55" t="s">
        <v>552</v>
      </c>
      <c r="GZ9" s="53">
        <v>1.2</v>
      </c>
      <c r="HA9" s="59" t="s">
        <v>553</v>
      </c>
      <c r="HB9" s="60"/>
      <c r="HC9" s="53" t="s">
        <v>551</v>
      </c>
      <c r="HD9" s="58">
        <f>'[1]55系列隔热内平开窗（5+12+5LOW -E6）'!GW33</f>
        <v>1.22</v>
      </c>
      <c r="HE9" s="61">
        <v>0.13</v>
      </c>
      <c r="HF9" s="58">
        <f>(18.32+4.8+0.5)/1.13</f>
        <v>20.9</v>
      </c>
      <c r="HG9" s="58">
        <f t="shared" si="23"/>
        <v>28.81</v>
      </c>
      <c r="HH9" s="55" t="s">
        <v>552</v>
      </c>
      <c r="HI9" s="53">
        <v>1.2</v>
      </c>
      <c r="HJ9" s="59" t="s">
        <v>553</v>
      </c>
      <c r="HK9" s="60"/>
      <c r="HL9" s="53" t="s">
        <v>551</v>
      </c>
      <c r="HM9" s="58">
        <f>'[1]55系列隔热内平开窗（5+12+5LOW -E6）'!HG33</f>
        <v>1.36</v>
      </c>
      <c r="HN9" s="61">
        <v>0.13</v>
      </c>
      <c r="HO9" s="58">
        <f>(18.32+4.8+0.5)/1.13</f>
        <v>20.9</v>
      </c>
      <c r="HP9" s="58">
        <f t="shared" si="24"/>
        <v>32.12</v>
      </c>
      <c r="HQ9" s="55" t="s">
        <v>552</v>
      </c>
      <c r="HR9" s="53">
        <v>1.2</v>
      </c>
      <c r="HS9" s="59" t="s">
        <v>553</v>
      </c>
      <c r="HT9" s="60"/>
      <c r="HU9" s="53" t="s">
        <v>551</v>
      </c>
      <c r="HV9" s="58">
        <f>'[1]55系列隔热内平开窗（5+12+5LOW -E6）'!HQ33</f>
        <v>1.27</v>
      </c>
      <c r="HW9" s="61">
        <v>0.13</v>
      </c>
      <c r="HX9" s="58">
        <f>(18.32+4.8+0.5)/1.13</f>
        <v>20.9</v>
      </c>
      <c r="HY9" s="58">
        <f t="shared" si="25"/>
        <v>29.99</v>
      </c>
      <c r="HZ9" s="55" t="s">
        <v>552</v>
      </c>
      <c r="IA9" s="53">
        <v>1.2</v>
      </c>
      <c r="IB9" s="59" t="s">
        <v>553</v>
      </c>
      <c r="IC9" s="60"/>
      <c r="ID9" s="53" t="s">
        <v>551</v>
      </c>
      <c r="IE9" s="58">
        <f>'[1]55系列隔热内平开窗（5+12+5LOW -E6）'!IA33</f>
        <v>1.86</v>
      </c>
      <c r="IF9" s="61">
        <v>0.13</v>
      </c>
      <c r="IG9" s="58">
        <f>(18.32+4.8+0.5)/1.13</f>
        <v>20.9</v>
      </c>
      <c r="IH9" s="58">
        <f t="shared" si="26"/>
        <v>43.93</v>
      </c>
      <c r="II9" s="55" t="s">
        <v>552</v>
      </c>
      <c r="IJ9" s="53">
        <v>1.2</v>
      </c>
      <c r="IK9" s="59" t="s">
        <v>553</v>
      </c>
      <c r="IL9" s="60"/>
      <c r="IM9" s="53" t="s">
        <v>551</v>
      </c>
      <c r="IN9" s="58">
        <f>'[1]55系列上悬窗'!E33</f>
        <v>1.71</v>
      </c>
      <c r="IO9" s="61">
        <v>0.13</v>
      </c>
      <c r="IP9" s="58">
        <f>(18.32+4.8+0.5)/1.13</f>
        <v>20.9</v>
      </c>
      <c r="IQ9" s="58">
        <f t="shared" si="27"/>
        <v>40.39</v>
      </c>
      <c r="IR9" s="55" t="s">
        <v>552</v>
      </c>
      <c r="IS9" s="53">
        <v>1.2</v>
      </c>
      <c r="IT9" s="59" t="s">
        <v>553</v>
      </c>
      <c r="IU9" s="60"/>
      <c r="IV9" s="53" t="s">
        <v>551</v>
      </c>
      <c r="IW9" s="58">
        <f>'[1]55系列上悬窗'!O33</f>
        <v>1.4</v>
      </c>
      <c r="IX9" s="61">
        <v>0.13</v>
      </c>
      <c r="IY9" s="58">
        <f>(18.32+4.8+0.5)/1.13</f>
        <v>20.9</v>
      </c>
      <c r="IZ9" s="58">
        <f t="shared" si="28"/>
        <v>33.06</v>
      </c>
      <c r="JA9" s="55" t="s">
        <v>552</v>
      </c>
      <c r="JB9" s="53">
        <v>1.2</v>
      </c>
      <c r="JC9" s="59" t="s">
        <v>553</v>
      </c>
      <c r="JD9" s="60"/>
      <c r="JE9" s="53" t="s">
        <v>551</v>
      </c>
      <c r="JF9" s="58">
        <f>'[1]55系列上悬窗'!Y33</f>
        <v>1.06</v>
      </c>
      <c r="JG9" s="61">
        <v>0.13</v>
      </c>
      <c r="JH9" s="58">
        <f>(18.32+4.8+0.5)/1.13</f>
        <v>20.9</v>
      </c>
      <c r="JI9" s="58">
        <f t="shared" si="29"/>
        <v>25.03</v>
      </c>
      <c r="JJ9" s="55" t="s">
        <v>552</v>
      </c>
      <c r="JK9" s="53">
        <v>1.2</v>
      </c>
      <c r="JL9" s="59" t="s">
        <v>553</v>
      </c>
      <c r="JM9" s="60"/>
      <c r="JN9" s="53" t="s">
        <v>551</v>
      </c>
      <c r="JO9" s="58">
        <f>'[1]55系列上悬窗'!AI33</f>
        <v>1.25</v>
      </c>
      <c r="JP9" s="61">
        <v>0.13</v>
      </c>
      <c r="JQ9" s="58">
        <f>(18.32+4.8+0.5)/1.13</f>
        <v>20.9</v>
      </c>
      <c r="JR9" s="58">
        <f t="shared" si="30"/>
        <v>29.52</v>
      </c>
      <c r="JS9" s="55" t="s">
        <v>552</v>
      </c>
      <c r="JT9" s="53">
        <v>1.2</v>
      </c>
      <c r="JU9" s="59" t="s">
        <v>553</v>
      </c>
      <c r="JV9" s="60"/>
      <c r="JW9" s="53" t="s">
        <v>551</v>
      </c>
      <c r="JX9" s="58">
        <f>'[1]55系列上悬窗'!AS33</f>
        <v>1.91</v>
      </c>
      <c r="JY9" s="61">
        <v>0.13</v>
      </c>
      <c r="JZ9" s="58">
        <f>(18.32+4.8+0.5)/1.13</f>
        <v>20.9</v>
      </c>
      <c r="KA9" s="58">
        <f t="shared" si="31"/>
        <v>45.11</v>
      </c>
      <c r="KB9" s="55" t="s">
        <v>552</v>
      </c>
      <c r="KC9" s="53">
        <v>1.2</v>
      </c>
      <c r="KD9" s="59" t="s">
        <v>553</v>
      </c>
      <c r="KE9" s="60"/>
      <c r="KF9" s="53" t="s">
        <v>551</v>
      </c>
      <c r="KG9" s="58">
        <f>'[1]55系列上悬窗'!BC33</f>
        <v>1.14</v>
      </c>
      <c r="KH9" s="61">
        <v>0.13</v>
      </c>
      <c r="KI9" s="58">
        <f>(18.32+4.8+0.5)/1.13</f>
        <v>20.9</v>
      </c>
      <c r="KJ9" s="58">
        <f t="shared" si="32"/>
        <v>26.92</v>
      </c>
      <c r="KK9" s="55" t="s">
        <v>552</v>
      </c>
      <c r="KL9" s="53">
        <v>1.2</v>
      </c>
      <c r="KM9" s="59" t="s">
        <v>553</v>
      </c>
      <c r="KN9" s="60"/>
      <c r="KO9" s="53" t="s">
        <v>551</v>
      </c>
      <c r="KP9" s="58">
        <f>'[1]55系列断桥外平开窗（5+12+5非钢'!E33</f>
        <v>1.15</v>
      </c>
      <c r="KQ9" s="61">
        <v>0.13</v>
      </c>
      <c r="KR9" s="58">
        <f>(18.32+4.8+0.5)/1.13</f>
        <v>20.9</v>
      </c>
      <c r="KS9" s="58">
        <f t="shared" si="33"/>
        <v>27.16</v>
      </c>
      <c r="KT9" s="55" t="s">
        <v>552</v>
      </c>
      <c r="KU9" s="53">
        <v>1.2</v>
      </c>
      <c r="KV9" s="59" t="s">
        <v>553</v>
      </c>
      <c r="KW9" s="60"/>
      <c r="KX9" s="53" t="s">
        <v>551</v>
      </c>
      <c r="KY9" s="58">
        <f>'[1]55系列断桥外平开窗（5+12+5非钢'!O33</f>
        <v>1</v>
      </c>
      <c r="KZ9" s="61">
        <v>0.13</v>
      </c>
      <c r="LA9" s="58">
        <f>(18.32+4.8+0.5)/1.13</f>
        <v>20.9</v>
      </c>
      <c r="LB9" s="58">
        <f t="shared" si="34"/>
        <v>23.62</v>
      </c>
      <c r="LC9" s="55" t="s">
        <v>552</v>
      </c>
      <c r="LD9" s="53">
        <v>1.2</v>
      </c>
      <c r="LE9" s="59" t="s">
        <v>553</v>
      </c>
      <c r="LF9" s="60"/>
      <c r="LG9" s="53" t="s">
        <v>551</v>
      </c>
      <c r="LH9" s="58">
        <f>'[1]55系列断桥外平开窗（5+12+5非钢'!Y33</f>
        <v>1.15</v>
      </c>
      <c r="LI9" s="61">
        <v>0.13</v>
      </c>
      <c r="LJ9" s="58">
        <f>(18.32+4.8+0.5)/1.13</f>
        <v>20.9</v>
      </c>
      <c r="LK9" s="58">
        <f t="shared" si="35"/>
        <v>27.16</v>
      </c>
      <c r="LL9" s="55" t="s">
        <v>552</v>
      </c>
      <c r="LM9" s="53">
        <v>1.2</v>
      </c>
      <c r="LN9" s="59" t="s">
        <v>553</v>
      </c>
      <c r="LO9" s="60"/>
      <c r="LP9" s="53" t="s">
        <v>551</v>
      </c>
      <c r="LQ9" s="58">
        <f>'[1]55隔热平开门钢化'!E32</f>
        <v>0.93</v>
      </c>
      <c r="LR9" s="61">
        <v>0.13</v>
      </c>
      <c r="LS9" s="58">
        <f>(18.32+4.8+0.5)/1.13</f>
        <v>20.9</v>
      </c>
      <c r="LT9" s="58">
        <f t="shared" si="36"/>
        <v>21.96</v>
      </c>
      <c r="LU9" s="55" t="s">
        <v>552</v>
      </c>
      <c r="LV9" s="53">
        <v>1.2</v>
      </c>
      <c r="LW9" s="59" t="s">
        <v>553</v>
      </c>
      <c r="LX9" s="60"/>
      <c r="LY9" s="53" t="s">
        <v>551</v>
      </c>
      <c r="LZ9" s="58">
        <f>'[1]55隔热平开门钢化'!O32</f>
        <v>0.76</v>
      </c>
      <c r="MA9" s="61">
        <v>0.13</v>
      </c>
      <c r="MB9" s="58">
        <f>(18.32+4.8+0.5)/1.13</f>
        <v>20.9</v>
      </c>
      <c r="MC9" s="58">
        <f t="shared" si="37"/>
        <v>17.95</v>
      </c>
      <c r="MD9" s="55" t="s">
        <v>552</v>
      </c>
      <c r="ME9" s="53">
        <v>1.2</v>
      </c>
      <c r="MF9" s="59" t="s">
        <v>553</v>
      </c>
      <c r="MG9" s="60"/>
      <c r="MH9" s="53" t="s">
        <v>551</v>
      </c>
      <c r="MI9" s="58">
        <f>'[1]55隔热平开门钢化'!Y32</f>
        <v>0.85</v>
      </c>
      <c r="MJ9" s="61">
        <v>0.13</v>
      </c>
      <c r="MK9" s="58">
        <f>(18.32+4.8+0.5)/1.13</f>
        <v>20.9</v>
      </c>
      <c r="ML9" s="58">
        <f t="shared" si="38"/>
        <v>20.07</v>
      </c>
      <c r="MM9" s="55" t="s">
        <v>552</v>
      </c>
      <c r="MN9" s="53">
        <v>1.2</v>
      </c>
      <c r="MO9" s="59" t="s">
        <v>553</v>
      </c>
      <c r="MP9" s="60"/>
      <c r="MQ9" s="53" t="s">
        <v>551</v>
      </c>
      <c r="MR9" s="58">
        <f>'[1]55隔热平开门钢化'!AI32</f>
        <v>1.01</v>
      </c>
      <c r="MS9" s="61">
        <v>0.13</v>
      </c>
      <c r="MT9" s="58">
        <f>(18.32+4.8+0.5)/1.13</f>
        <v>20.9</v>
      </c>
      <c r="MU9" s="58">
        <f t="shared" si="39"/>
        <v>23.85</v>
      </c>
      <c r="MV9" s="55" t="s">
        <v>552</v>
      </c>
      <c r="MW9" s="53">
        <v>1.2</v>
      </c>
      <c r="MX9" s="59" t="s">
        <v>553</v>
      </c>
      <c r="MY9" s="60"/>
      <c r="MZ9" s="53" t="s">
        <v>551</v>
      </c>
      <c r="NA9" s="58">
        <f>'[1]55隔热平开门钢化'!AS32</f>
        <v>1.19</v>
      </c>
      <c r="NB9" s="61">
        <v>0.13</v>
      </c>
      <c r="NC9" s="58">
        <f>(18.32+4.8+0.5)/1.13</f>
        <v>20.9</v>
      </c>
      <c r="ND9" s="58">
        <f t="shared" si="40"/>
        <v>28.1</v>
      </c>
      <c r="NE9" s="55" t="s">
        <v>552</v>
      </c>
      <c r="NF9" s="53">
        <v>1.2</v>
      </c>
      <c r="NG9" s="59" t="s">
        <v>553</v>
      </c>
      <c r="NH9" s="60"/>
      <c r="NI9" s="53" t="s">
        <v>551</v>
      </c>
      <c r="NJ9" s="58">
        <f>'[1]55隔热平开门钢化'!BM32</f>
        <v>0.89</v>
      </c>
      <c r="NK9" s="61">
        <v>0.13</v>
      </c>
      <c r="NL9" s="58">
        <f>(18.32+4.8+0.5)/1.13</f>
        <v>20.9</v>
      </c>
      <c r="NM9" s="58">
        <f t="shared" si="41"/>
        <v>21.02</v>
      </c>
      <c r="NN9" s="55" t="s">
        <v>552</v>
      </c>
      <c r="NO9" s="53">
        <v>1.2</v>
      </c>
      <c r="NP9" s="59" t="s">
        <v>553</v>
      </c>
      <c r="NQ9" s="60"/>
      <c r="NR9" s="53" t="s">
        <v>551</v>
      </c>
      <c r="NS9" s="58">
        <f>'[1]55系列普铝外平开窗'!E33</f>
        <v>8.01</v>
      </c>
      <c r="NT9" s="61">
        <v>0.13</v>
      </c>
      <c r="NU9" s="58">
        <f>(18.32+4.8+0.5)/1.13</f>
        <v>20.9</v>
      </c>
      <c r="NV9" s="58">
        <f t="shared" si="42"/>
        <v>189.17</v>
      </c>
      <c r="NW9" s="55" t="s">
        <v>552</v>
      </c>
      <c r="NX9" s="53">
        <v>1.2</v>
      </c>
      <c r="NY9" s="59" t="s">
        <v>553</v>
      </c>
      <c r="NZ9" s="60"/>
      <c r="OA9" s="53" t="s">
        <v>551</v>
      </c>
      <c r="OB9" s="58">
        <f>'[1]55系列普铝固定窗 (2)'!E33</f>
        <v>3.93</v>
      </c>
      <c r="OC9" s="61">
        <v>0.13</v>
      </c>
      <c r="OD9" s="58">
        <f>(18.32+4.8+0.5)/1.13</f>
        <v>20.9</v>
      </c>
      <c r="OE9" s="58">
        <f t="shared" si="43"/>
        <v>92.81</v>
      </c>
      <c r="OF9" s="55" t="s">
        <v>552</v>
      </c>
      <c r="OG9" s="53">
        <v>1.2</v>
      </c>
      <c r="OH9" s="59" t="s">
        <v>553</v>
      </c>
      <c r="OI9" s="60"/>
      <c r="OJ9" s="53" t="s">
        <v>551</v>
      </c>
      <c r="OK9" s="58">
        <f>'[1]55系列普铝固定窗 (2)'!O33</f>
        <v>3.3</v>
      </c>
      <c r="OL9" s="61">
        <v>0.13</v>
      </c>
      <c r="OM9" s="58">
        <f>(18.32+4.8+0.5)/1.13</f>
        <v>20.9</v>
      </c>
      <c r="ON9" s="58">
        <f t="shared" si="44"/>
        <v>77.94</v>
      </c>
      <c r="OO9" s="55" t="s">
        <v>552</v>
      </c>
      <c r="OP9" s="53">
        <v>1.2</v>
      </c>
      <c r="OQ9" s="59" t="s">
        <v>553</v>
      </c>
      <c r="OR9" s="60"/>
      <c r="OS9" s="53" t="s">
        <v>551</v>
      </c>
      <c r="OT9" s="58">
        <f>'[1]55系列普铝固定窗 (2)'!Y33</f>
        <v>3.92</v>
      </c>
      <c r="OU9" s="61">
        <v>0.13</v>
      </c>
      <c r="OV9" s="58">
        <f>(18.32+4.8+0.5)/1.13</f>
        <v>20.9</v>
      </c>
      <c r="OW9" s="58">
        <f t="shared" si="45"/>
        <v>92.58</v>
      </c>
      <c r="OX9" s="55" t="s">
        <v>552</v>
      </c>
      <c r="OY9" s="53">
        <v>1.2</v>
      </c>
      <c r="OZ9" s="59" t="s">
        <v>553</v>
      </c>
      <c r="PA9" s="60"/>
      <c r="PB9" s="53" t="s">
        <v>551</v>
      </c>
      <c r="PC9" s="58">
        <f>'[1]55系列普铝内平开窗'!E33</f>
        <v>7.26</v>
      </c>
      <c r="PD9" s="61">
        <v>0.13</v>
      </c>
      <c r="PE9" s="58">
        <f>(18.32+4.8+0.5)/1.13</f>
        <v>20.9</v>
      </c>
      <c r="PF9" s="58">
        <f t="shared" si="46"/>
        <v>171.46</v>
      </c>
      <c r="PG9" s="55" t="s">
        <v>552</v>
      </c>
      <c r="PH9" s="53">
        <v>1.2</v>
      </c>
      <c r="PI9" s="59" t="s">
        <v>553</v>
      </c>
      <c r="PJ9" s="60"/>
      <c r="PK9" s="53" t="s">
        <v>551</v>
      </c>
      <c r="PL9" s="58">
        <f>'[1]55系列普铝外平开窗'!O33</f>
        <v>8.91</v>
      </c>
      <c r="PM9" s="61">
        <v>0.13</v>
      </c>
      <c r="PN9" s="58">
        <f>(18.32+4.8+0.5)/1.13</f>
        <v>20.9</v>
      </c>
      <c r="PO9" s="58">
        <f t="shared" si="47"/>
        <v>210.43</v>
      </c>
      <c r="PP9" s="55" t="s">
        <v>552</v>
      </c>
      <c r="PQ9" s="53">
        <v>1.2</v>
      </c>
      <c r="PR9" s="59" t="s">
        <v>553</v>
      </c>
      <c r="PS9" s="60"/>
      <c r="PT9" s="53" t="s">
        <v>551</v>
      </c>
      <c r="PU9" s="58">
        <f>'[1]55系列普铝外平开窗'!Y33</f>
        <v>8.8</v>
      </c>
      <c r="PV9" s="61">
        <v>0.13</v>
      </c>
      <c r="PW9" s="58">
        <f>(18.32+4.8+0.5)/1.13</f>
        <v>20.9</v>
      </c>
      <c r="PX9" s="58">
        <f t="shared" si="48"/>
        <v>207.83</v>
      </c>
      <c r="PY9" s="55" t="s">
        <v>552</v>
      </c>
      <c r="PZ9" s="53">
        <v>1.2</v>
      </c>
      <c r="QA9" s="59" t="s">
        <v>553</v>
      </c>
      <c r="QB9" s="60"/>
      <c r="QC9" s="53" t="s">
        <v>551</v>
      </c>
      <c r="QD9" s="58">
        <f>'[1]80系列隔热推拉窗5+12+5'!E32</f>
        <v>0.46</v>
      </c>
      <c r="QE9" s="61">
        <v>0.13</v>
      </c>
      <c r="QF9" s="58">
        <f>(18.32+4.8+0.5)/1.13</f>
        <v>20.9</v>
      </c>
      <c r="QG9" s="58">
        <f t="shared" si="49"/>
        <v>10.86</v>
      </c>
      <c r="QH9" s="55" t="s">
        <v>552</v>
      </c>
      <c r="QI9" s="53">
        <v>1.2</v>
      </c>
      <c r="QJ9" s="59" t="s">
        <v>553</v>
      </c>
      <c r="QK9" s="60"/>
      <c r="QL9" s="53" t="s">
        <v>551</v>
      </c>
      <c r="QM9" s="58">
        <f>'[1]80系列隔热推拉窗5+12+5'!N32</f>
        <v>1.01</v>
      </c>
      <c r="QN9" s="61">
        <v>0.13</v>
      </c>
      <c r="QO9" s="58">
        <f>(18.32+4.8+0.5)/1.13</f>
        <v>20.9</v>
      </c>
      <c r="QP9" s="58">
        <f t="shared" si="50"/>
        <v>23.85</v>
      </c>
      <c r="QQ9" s="55" t="s">
        <v>552</v>
      </c>
      <c r="QR9" s="53">
        <v>1.2</v>
      </c>
      <c r="QS9" s="59" t="s">
        <v>553</v>
      </c>
      <c r="QT9" s="60"/>
      <c r="QU9" s="53" t="s">
        <v>551</v>
      </c>
      <c r="QV9" s="58">
        <f>'[1]80系列隔热推拉窗5+12+5'!W32</f>
        <v>0.46</v>
      </c>
      <c r="QW9" s="61">
        <v>0.13</v>
      </c>
      <c r="QX9" s="58">
        <f>(18.32+4.8+0.5)/1.13</f>
        <v>20.9</v>
      </c>
      <c r="QY9" s="58">
        <f t="shared" si="51"/>
        <v>10.86</v>
      </c>
      <c r="QZ9" s="55" t="s">
        <v>552</v>
      </c>
      <c r="RA9" s="53">
        <v>1.2</v>
      </c>
      <c r="RB9" s="59" t="s">
        <v>553</v>
      </c>
      <c r="RC9" s="60"/>
      <c r="RD9" s="53" t="s">
        <v>551</v>
      </c>
      <c r="RE9" s="58">
        <f>'[1]80系列隔热推拉窗5+12+5'!AF32</f>
        <v>0.43</v>
      </c>
      <c r="RF9" s="61">
        <v>0.13</v>
      </c>
      <c r="RG9" s="58">
        <f>(18.32+4.8+0.5)/1.13</f>
        <v>20.9</v>
      </c>
      <c r="RH9" s="58">
        <f t="shared" si="52"/>
        <v>10.16</v>
      </c>
      <c r="RI9" s="55" t="s">
        <v>552</v>
      </c>
      <c r="RJ9" s="53">
        <v>1.2</v>
      </c>
      <c r="RK9" s="59" t="s">
        <v>553</v>
      </c>
      <c r="RL9" s="60"/>
      <c r="RM9" s="53" t="s">
        <v>551</v>
      </c>
      <c r="RN9" s="58">
        <f>'[1]80系列普铝推拉窗平开窗'!E41</f>
        <v>7.07</v>
      </c>
      <c r="RO9" s="61">
        <v>0.13</v>
      </c>
      <c r="RP9" s="58">
        <f>(18.32+4.8+0.5)/1.13</f>
        <v>20.9</v>
      </c>
      <c r="RQ9" s="58">
        <f t="shared" si="53"/>
        <v>166.97</v>
      </c>
      <c r="RR9" s="55" t="s">
        <v>552</v>
      </c>
      <c r="RS9" s="53">
        <v>1.2</v>
      </c>
      <c r="RT9" s="59" t="s">
        <v>553</v>
      </c>
      <c r="RU9" s="60"/>
      <c r="RV9" s="53" t="s">
        <v>551</v>
      </c>
      <c r="RW9" s="58">
        <f>'[1]80系列普铝推拉窗平开窗'!N41</f>
        <v>7.76</v>
      </c>
      <c r="RX9" s="61">
        <v>0.13</v>
      </c>
      <c r="RY9" s="58">
        <f>(18.32+4.8+0.5)/1.13</f>
        <v>20.9</v>
      </c>
      <c r="RZ9" s="58">
        <f t="shared" si="54"/>
        <v>183.27</v>
      </c>
      <c r="SA9" s="55" t="s">
        <v>552</v>
      </c>
      <c r="SB9" s="53">
        <v>1.2</v>
      </c>
      <c r="SC9" s="59" t="s">
        <v>553</v>
      </c>
      <c r="SD9" s="60"/>
      <c r="SE9" s="53" t="s">
        <v>551</v>
      </c>
      <c r="SF9" s="58">
        <f>'[1]80系列普铝推拉窗平开窗'!W41</f>
        <v>8.91</v>
      </c>
      <c r="SG9" s="61">
        <v>0.13</v>
      </c>
      <c r="SH9" s="58">
        <f>(18.32+4.8+0.5)/1.13</f>
        <v>20.9</v>
      </c>
      <c r="SI9" s="58">
        <f t="shared" si="55"/>
        <v>210.43</v>
      </c>
      <c r="SJ9" s="55" t="s">
        <v>552</v>
      </c>
      <c r="SK9" s="53">
        <v>1.2</v>
      </c>
      <c r="SL9" s="59" t="s">
        <v>553</v>
      </c>
      <c r="SM9" s="60"/>
      <c r="SN9" s="53" t="s">
        <v>551</v>
      </c>
      <c r="SO9" s="58">
        <f>'[1]80系列普铝推拉窗平开窗'!AF41</f>
        <v>8.03</v>
      </c>
      <c r="SP9" s="61">
        <v>0.13</v>
      </c>
      <c r="SQ9" s="58">
        <f>(18.32+4.8+0.5)/1.13</f>
        <v>20.9</v>
      </c>
      <c r="SR9" s="58">
        <f t="shared" si="56"/>
        <v>189.64</v>
      </c>
      <c r="SS9" s="55" t="s">
        <v>552</v>
      </c>
      <c r="ST9" s="53">
        <v>1.2</v>
      </c>
      <c r="SU9" s="59" t="s">
        <v>553</v>
      </c>
      <c r="SV9" s="60"/>
      <c r="SW9" s="53" t="s">
        <v>551</v>
      </c>
      <c r="SX9" s="58">
        <f>'[1]80系列普铝推拉窗平开窗'!AO41</f>
        <v>6.31</v>
      </c>
      <c r="SY9" s="61">
        <v>0.13</v>
      </c>
      <c r="SZ9" s="58">
        <f>(18.32+4.8+0.5)/1.13</f>
        <v>20.9</v>
      </c>
      <c r="TA9" s="58">
        <f t="shared" si="57"/>
        <v>149.02</v>
      </c>
      <c r="TB9" s="55" t="s">
        <v>552</v>
      </c>
      <c r="TC9" s="53">
        <v>1.2</v>
      </c>
      <c r="TD9" s="59" t="s">
        <v>553</v>
      </c>
      <c r="TE9" s="60"/>
      <c r="TF9" s="53" t="s">
        <v>551</v>
      </c>
      <c r="TG9" s="58">
        <f>'[1]80系列普铝推拉窗平开窗'!AX41</f>
        <v>8.1</v>
      </c>
      <c r="TH9" s="61">
        <v>0.13</v>
      </c>
      <c r="TI9" s="58">
        <f>(18.32+4.8+0.5)/1.13</f>
        <v>20.9</v>
      </c>
      <c r="TJ9" s="58">
        <f t="shared" si="58"/>
        <v>191.3</v>
      </c>
      <c r="TK9" s="55" t="s">
        <v>552</v>
      </c>
      <c r="TL9" s="53">
        <v>1.2</v>
      </c>
      <c r="TM9" s="59" t="s">
        <v>553</v>
      </c>
      <c r="TN9" s="60"/>
      <c r="TO9" s="53" t="s">
        <v>551</v>
      </c>
      <c r="TP9" s="58">
        <f>'[1]80系列普铝推拉窗平开窗'!BG41</f>
        <v>9.14</v>
      </c>
      <c r="TQ9" s="61">
        <v>0.13</v>
      </c>
      <c r="TR9" s="58">
        <f>(18.32+4.8+0.5)/1.13</f>
        <v>20.9</v>
      </c>
      <c r="TS9" s="58">
        <f t="shared" si="59"/>
        <v>215.86</v>
      </c>
      <c r="TT9" s="55" t="s">
        <v>552</v>
      </c>
      <c r="TU9" s="53">
        <v>1.2</v>
      </c>
      <c r="TV9" s="59" t="s">
        <v>553</v>
      </c>
      <c r="TW9" s="60"/>
      <c r="TX9" s="53" t="s">
        <v>551</v>
      </c>
      <c r="TY9" s="58">
        <f>'[1]80系列普铝推拉窗平开窗'!BP41</f>
        <v>9.98</v>
      </c>
      <c r="TZ9" s="61">
        <v>0.13</v>
      </c>
      <c r="UA9" s="58">
        <f>(18.32+4.8+0.5)/1.13</f>
        <v>20.9</v>
      </c>
      <c r="UB9" s="58">
        <f t="shared" si="60"/>
        <v>235.7</v>
      </c>
      <c r="UC9" s="55" t="s">
        <v>552</v>
      </c>
      <c r="UD9" s="53">
        <v>1.2</v>
      </c>
      <c r="UE9" s="59" t="s">
        <v>553</v>
      </c>
      <c r="UF9" s="60"/>
      <c r="UG9" s="53" t="s">
        <v>551</v>
      </c>
      <c r="UH9" s="58">
        <f>'[1]80系列普铝推拉窗平开窗'!BY41</f>
        <v>12.89</v>
      </c>
      <c r="UI9" s="61">
        <v>0.13</v>
      </c>
      <c r="UJ9" s="58">
        <f>(18.32+4.8+0.5)/1.13</f>
        <v>20.9</v>
      </c>
      <c r="UK9" s="58">
        <f t="shared" si="61"/>
        <v>304.42</v>
      </c>
      <c r="UL9" s="55" t="s">
        <v>552</v>
      </c>
      <c r="UM9" s="53">
        <v>1.2</v>
      </c>
      <c r="UN9" s="59" t="s">
        <v>553</v>
      </c>
      <c r="UO9" s="60"/>
      <c r="UP9" s="53" t="s">
        <v>551</v>
      </c>
      <c r="UQ9" s="58">
        <f>'[1]80系列普铝推拉窗平开窗'!CH41</f>
        <v>7.57</v>
      </c>
      <c r="UR9" s="61">
        <v>0.13</v>
      </c>
      <c r="US9" s="58">
        <f>(18.32+4.8+0.5)/1.13</f>
        <v>20.9</v>
      </c>
      <c r="UT9" s="58">
        <f t="shared" si="62"/>
        <v>178.78</v>
      </c>
      <c r="UU9" s="55" t="s">
        <v>552</v>
      </c>
      <c r="UV9" s="53">
        <v>1.2</v>
      </c>
      <c r="UW9" s="59" t="s">
        <v>553</v>
      </c>
      <c r="UX9" s="60"/>
      <c r="UY9" s="53" t="s">
        <v>551</v>
      </c>
      <c r="UZ9" s="58">
        <f>'[1]80系列普铝推拉窗平开窗'!CQ41</f>
        <v>7.07</v>
      </c>
      <c r="VA9" s="61">
        <v>0.13</v>
      </c>
      <c r="VB9" s="58">
        <f>(18.32+4.8+0.5)/1.13</f>
        <v>20.9</v>
      </c>
      <c r="VC9" s="58">
        <f t="shared" si="63"/>
        <v>166.97</v>
      </c>
      <c r="VD9" s="55" t="s">
        <v>552</v>
      </c>
      <c r="VE9" s="53">
        <v>1.2</v>
      </c>
      <c r="VF9" s="59" t="s">
        <v>553</v>
      </c>
      <c r="VG9" s="60"/>
      <c r="VH9" s="53" t="s">
        <v>551</v>
      </c>
      <c r="VI9" s="58">
        <f>'[1]80系列普铝推拉窗平开窗'!CZ41</f>
        <v>9.13</v>
      </c>
      <c r="VJ9" s="61">
        <v>0.13</v>
      </c>
      <c r="VK9" s="58">
        <f>(18.32+4.8+0.5)/1.13</f>
        <v>20.9</v>
      </c>
      <c r="VL9" s="58">
        <f t="shared" si="64"/>
        <v>215.62</v>
      </c>
      <c r="VM9" s="55" t="s">
        <v>552</v>
      </c>
      <c r="VN9" s="53">
        <v>1.2</v>
      </c>
      <c r="VO9" s="59" t="s">
        <v>553</v>
      </c>
      <c r="VP9" s="60"/>
      <c r="VQ9" s="53" t="s">
        <v>551</v>
      </c>
      <c r="VR9" s="58">
        <f>'[1]80系列普铝推拉门5+12+5钢化'!E31</f>
        <v>3.55</v>
      </c>
      <c r="VS9" s="61">
        <v>0.13</v>
      </c>
      <c r="VT9" s="58">
        <f>(18.32+4.8+0.5)/1.13</f>
        <v>20.9</v>
      </c>
      <c r="VU9" s="58">
        <f t="shared" si="65"/>
        <v>83.84</v>
      </c>
      <c r="VV9" s="55" t="s">
        <v>552</v>
      </c>
      <c r="VW9" s="53">
        <v>1.2</v>
      </c>
      <c r="VX9" s="59" t="s">
        <v>553</v>
      </c>
      <c r="VY9" s="60"/>
      <c r="VZ9" s="53" t="s">
        <v>551</v>
      </c>
      <c r="WA9" s="58">
        <f>'[1]80系列普铝推拉门5+12+5钢化'!N31</f>
        <v>3.55</v>
      </c>
      <c r="WB9" s="61">
        <v>0.13</v>
      </c>
      <c r="WC9" s="58">
        <f>(18.32+4.8+0.5)/1.13</f>
        <v>20.9</v>
      </c>
      <c r="WD9" s="58">
        <f t="shared" si="66"/>
        <v>83.84</v>
      </c>
      <c r="WE9" s="55" t="s">
        <v>552</v>
      </c>
      <c r="WF9" s="53">
        <v>1.2</v>
      </c>
      <c r="WG9" s="59" t="s">
        <v>553</v>
      </c>
      <c r="WH9" s="60"/>
      <c r="WI9" s="53" t="s">
        <v>551</v>
      </c>
      <c r="WJ9" s="58">
        <f>'[1]80系列普铝推拉门5+12+5钢化'!W31</f>
        <v>4.3</v>
      </c>
      <c r="WK9" s="61">
        <v>0.13</v>
      </c>
      <c r="WL9" s="58">
        <f>(18.32+4.8+0.5)/1.13</f>
        <v>20.9</v>
      </c>
      <c r="WM9" s="58">
        <f t="shared" si="67"/>
        <v>101.55</v>
      </c>
      <c r="WN9" s="55" t="s">
        <v>552</v>
      </c>
      <c r="WO9" s="53">
        <v>1.2</v>
      </c>
      <c r="WP9" s="59" t="s">
        <v>553</v>
      </c>
      <c r="WQ9" s="60"/>
      <c r="WR9" s="53" t="s">
        <v>551</v>
      </c>
      <c r="WS9" s="58">
        <f>'[1]80系列普铝推拉门5+12+5钢化'!AF31</f>
        <v>4.92</v>
      </c>
      <c r="WT9" s="61">
        <v>0.13</v>
      </c>
      <c r="WU9" s="58">
        <f>(18.32+4.8+0.5)/1.13</f>
        <v>20.9</v>
      </c>
      <c r="WV9" s="58">
        <f t="shared" si="68"/>
        <v>116.2</v>
      </c>
      <c r="WW9" s="55" t="s">
        <v>552</v>
      </c>
      <c r="WX9" s="53">
        <v>1.2</v>
      </c>
      <c r="WY9" s="59" t="s">
        <v>553</v>
      </c>
      <c r="WZ9" s="60"/>
      <c r="XA9" s="53" t="s">
        <v>551</v>
      </c>
      <c r="XB9" s="58">
        <f>'[1]80系列普铝推拉门5+12+5钢化'!AO31</f>
        <v>3.93</v>
      </c>
      <c r="XC9" s="61">
        <v>0.13</v>
      </c>
      <c r="XD9" s="58">
        <f>(18.32+4.8+0.5)/1.13</f>
        <v>20.9</v>
      </c>
      <c r="XE9" s="58">
        <f t="shared" si="69"/>
        <v>92.81</v>
      </c>
      <c r="XF9" s="55" t="s">
        <v>552</v>
      </c>
      <c r="XG9" s="53">
        <v>1.2</v>
      </c>
      <c r="XH9" s="59" t="s">
        <v>553</v>
      </c>
      <c r="XI9" s="60"/>
      <c r="XJ9" s="53" t="s">
        <v>551</v>
      </c>
      <c r="XK9" s="58">
        <f>'[1]80系列普铝推拉门5+12+5钢化'!AX31</f>
        <v>3.69</v>
      </c>
      <c r="XL9" s="61">
        <v>0.13</v>
      </c>
      <c r="XM9" s="58">
        <f>(18.32+4.8+0.5)/1.13</f>
        <v>20.9</v>
      </c>
      <c r="XN9" s="58">
        <f t="shared" si="70"/>
        <v>87.15</v>
      </c>
      <c r="XO9" s="55" t="s">
        <v>552</v>
      </c>
      <c r="XP9" s="53">
        <v>1.2</v>
      </c>
      <c r="XQ9" s="59" t="s">
        <v>553</v>
      </c>
      <c r="XR9" s="60"/>
      <c r="XS9" s="53" t="s">
        <v>551</v>
      </c>
      <c r="XT9" s="58">
        <f>'[1]80系列普铝推拉门5+12+5钢化'!BG31</f>
        <v>3.96</v>
      </c>
      <c r="XU9" s="61">
        <v>0.13</v>
      </c>
      <c r="XV9" s="58">
        <f>(18.32+4.8+0.5)/1.13</f>
        <v>20.9</v>
      </c>
      <c r="XW9" s="58">
        <f t="shared" si="71"/>
        <v>93.52</v>
      </c>
      <c r="XX9" s="55" t="s">
        <v>552</v>
      </c>
    </row>
    <row r="10" s="49" customFormat="1" spans="1:648">
      <c r="A10" s="53">
        <v>1.3</v>
      </c>
      <c r="B10" s="53" t="s">
        <v>554</v>
      </c>
      <c r="C10" s="53"/>
      <c r="D10" s="53" t="s">
        <v>551</v>
      </c>
      <c r="E10" s="58">
        <f>[1]地弹门!J12</f>
        <v>0.11</v>
      </c>
      <c r="F10" s="61">
        <v>0.13</v>
      </c>
      <c r="G10" s="58">
        <f>(18.32+3.8+0.5)/1.13</f>
        <v>20.02</v>
      </c>
      <c r="H10" s="58">
        <f t="shared" si="0"/>
        <v>2.49</v>
      </c>
      <c r="I10" s="55" t="s">
        <v>552</v>
      </c>
      <c r="J10" s="53">
        <v>1.3</v>
      </c>
      <c r="K10" s="53" t="s">
        <v>554</v>
      </c>
      <c r="L10" s="53"/>
      <c r="M10" s="53" t="s">
        <v>551</v>
      </c>
      <c r="N10" s="58">
        <f>[1]地弹门!T12</f>
        <v>0.09</v>
      </c>
      <c r="O10" s="61">
        <v>0.13</v>
      </c>
      <c r="P10" s="58">
        <f>(18.32+3.8+0.5)/1.13</f>
        <v>20.02</v>
      </c>
      <c r="Q10" s="58">
        <f t="shared" si="1"/>
        <v>2.04</v>
      </c>
      <c r="R10" s="55" t="s">
        <v>552</v>
      </c>
      <c r="S10" s="53">
        <v>1.3</v>
      </c>
      <c r="T10" s="53" t="s">
        <v>554</v>
      </c>
      <c r="U10" s="53"/>
      <c r="V10" s="53" t="s">
        <v>551</v>
      </c>
      <c r="W10" s="58">
        <f>[1]地弹门!AD12</f>
        <v>0.12</v>
      </c>
      <c r="X10" s="61">
        <v>0.13</v>
      </c>
      <c r="Y10" s="58">
        <f>(18.32+3.8+0.5)/1.13</f>
        <v>20.02</v>
      </c>
      <c r="Z10" s="58">
        <f t="shared" si="2"/>
        <v>2.71</v>
      </c>
      <c r="AA10" s="55" t="s">
        <v>552</v>
      </c>
      <c r="AB10" s="53">
        <v>1.3</v>
      </c>
      <c r="AC10" s="53" t="s">
        <v>554</v>
      </c>
      <c r="AD10" s="53"/>
      <c r="AE10" s="53" t="s">
        <v>551</v>
      </c>
      <c r="AF10" s="58">
        <f>'[1]55系列隔热内平开窗（5+12+5LOW -E6）'!E34</f>
        <v>0.23</v>
      </c>
      <c r="AG10" s="61">
        <v>0.13</v>
      </c>
      <c r="AH10" s="58">
        <f>(18.32+3.8+0.5)/1.13</f>
        <v>20.02</v>
      </c>
      <c r="AI10" s="58">
        <f t="shared" si="3"/>
        <v>5.2</v>
      </c>
      <c r="AJ10" s="55" t="s">
        <v>552</v>
      </c>
      <c r="AK10" s="53">
        <v>1.3</v>
      </c>
      <c r="AL10" s="53" t="s">
        <v>554</v>
      </c>
      <c r="AM10" s="53"/>
      <c r="AN10" s="53" t="s">
        <v>551</v>
      </c>
      <c r="AO10" s="58">
        <f>'[1]55系列隔热内平开窗（5+12+5LOW -E6）'!O34</f>
        <v>0.26</v>
      </c>
      <c r="AP10" s="61">
        <v>0.13</v>
      </c>
      <c r="AQ10" s="58">
        <f>(18.32+3.8+0.5)/1.13</f>
        <v>20.02</v>
      </c>
      <c r="AR10" s="58">
        <f t="shared" si="4"/>
        <v>5.88</v>
      </c>
      <c r="AS10" s="55" t="s">
        <v>552</v>
      </c>
      <c r="AT10" s="53">
        <v>1.3</v>
      </c>
      <c r="AU10" s="53" t="s">
        <v>554</v>
      </c>
      <c r="AV10" s="53"/>
      <c r="AW10" s="53" t="s">
        <v>551</v>
      </c>
      <c r="AX10" s="58">
        <f>'[1]55系列隔热内平开窗（5+12+5LOW -E6）'!Y34</f>
        <v>0.23</v>
      </c>
      <c r="AY10" s="61">
        <v>0.13</v>
      </c>
      <c r="AZ10" s="58">
        <f>(18.32+3.8+0.5)/1.13</f>
        <v>20.02</v>
      </c>
      <c r="BA10" s="58">
        <f t="shared" si="5"/>
        <v>5.2</v>
      </c>
      <c r="BB10" s="55" t="s">
        <v>552</v>
      </c>
      <c r="BC10" s="53">
        <v>1.3</v>
      </c>
      <c r="BD10" s="53" t="s">
        <v>554</v>
      </c>
      <c r="BE10" s="53"/>
      <c r="BF10" s="53" t="s">
        <v>551</v>
      </c>
      <c r="BG10" s="58">
        <f>'[1]55系列隔热内平开窗（5+12+5LOW -E6）'!AI34</f>
        <v>0.24</v>
      </c>
      <c r="BH10" s="61">
        <v>0.13</v>
      </c>
      <c r="BI10" s="58">
        <f>(18.32+3.8+0.5)/1.13</f>
        <v>20.02</v>
      </c>
      <c r="BJ10" s="58">
        <f t="shared" si="6"/>
        <v>5.43</v>
      </c>
      <c r="BK10" s="55" t="s">
        <v>552</v>
      </c>
      <c r="BL10" s="53">
        <v>1.3</v>
      </c>
      <c r="BM10" s="53" t="s">
        <v>554</v>
      </c>
      <c r="BN10" s="53"/>
      <c r="BO10" s="53" t="s">
        <v>551</v>
      </c>
      <c r="BP10" s="58">
        <f>'[1]55系列隔热内平开窗（5+12+5LOW -E6）'!AS34</f>
        <v>0.22</v>
      </c>
      <c r="BQ10" s="61">
        <v>0.13</v>
      </c>
      <c r="BR10" s="58">
        <f>(18.32+3.8+0.5)/1.13</f>
        <v>20.02</v>
      </c>
      <c r="BS10" s="58">
        <f t="shared" si="7"/>
        <v>4.98</v>
      </c>
      <c r="BT10" s="55" t="s">
        <v>552</v>
      </c>
      <c r="BU10" s="53">
        <v>1.3</v>
      </c>
      <c r="BV10" s="53" t="s">
        <v>554</v>
      </c>
      <c r="BW10" s="53"/>
      <c r="BX10" s="53" t="s">
        <v>551</v>
      </c>
      <c r="BY10" s="58">
        <f>'[1]55系列隔热内平开窗（5+12+5LOW -E6）'!BC34</f>
        <v>0.38</v>
      </c>
      <c r="BZ10" s="61">
        <v>0.13</v>
      </c>
      <c r="CA10" s="58">
        <f>(18.32+3.8+0.5)/1.13</f>
        <v>20.02</v>
      </c>
      <c r="CB10" s="58">
        <f t="shared" si="8"/>
        <v>8.6</v>
      </c>
      <c r="CC10" s="55" t="s">
        <v>552</v>
      </c>
      <c r="CD10" s="53">
        <v>1.3</v>
      </c>
      <c r="CE10" s="53" t="s">
        <v>554</v>
      </c>
      <c r="CF10" s="53"/>
      <c r="CG10" s="53" t="s">
        <v>551</v>
      </c>
      <c r="CH10" s="58">
        <f>'[1]55系列隔热内平开窗（5+12+5LOW -E6）'!BM34</f>
        <v>0.41</v>
      </c>
      <c r="CI10" s="61">
        <v>0.13</v>
      </c>
      <c r="CJ10" s="58">
        <f>(18.32+3.8+0.5)/1.13</f>
        <v>20.02</v>
      </c>
      <c r="CK10" s="58">
        <f t="shared" si="9"/>
        <v>9.28</v>
      </c>
      <c r="CL10" s="55" t="s">
        <v>552</v>
      </c>
      <c r="CM10" s="53">
        <v>1.3</v>
      </c>
      <c r="CN10" s="53" t="s">
        <v>554</v>
      </c>
      <c r="CO10" s="53"/>
      <c r="CP10" s="53" t="s">
        <v>551</v>
      </c>
      <c r="CQ10" s="58">
        <f>'[1]55系列隔热内平开窗（5+12+5LOW -E6）'!BW34</f>
        <v>0.44</v>
      </c>
      <c r="CR10" s="61">
        <v>0.13</v>
      </c>
      <c r="CS10" s="58">
        <f>(18.32+3.8+0.5)/1.13</f>
        <v>20.02</v>
      </c>
      <c r="CT10" s="58">
        <f t="shared" si="10"/>
        <v>9.95</v>
      </c>
      <c r="CU10" s="55" t="s">
        <v>552</v>
      </c>
      <c r="CV10" s="53">
        <v>1.3</v>
      </c>
      <c r="CW10" s="53" t="s">
        <v>554</v>
      </c>
      <c r="CX10" s="53"/>
      <c r="CY10" s="53" t="s">
        <v>551</v>
      </c>
      <c r="CZ10" s="58">
        <f>'[1]55系列隔热内平开窗（5+12+5LOW -E6）'!CG34</f>
        <v>0.42</v>
      </c>
      <c r="DA10" s="61">
        <v>0.13</v>
      </c>
      <c r="DB10" s="58">
        <f>(18.32+3.8+0.5)/1.13</f>
        <v>20.02</v>
      </c>
      <c r="DC10" s="58">
        <f t="shared" si="11"/>
        <v>9.5</v>
      </c>
      <c r="DD10" s="55" t="s">
        <v>552</v>
      </c>
      <c r="DE10" s="53">
        <v>1.3</v>
      </c>
      <c r="DF10" s="53" t="s">
        <v>554</v>
      </c>
      <c r="DG10" s="53"/>
      <c r="DH10" s="53" t="s">
        <v>551</v>
      </c>
      <c r="DI10" s="58">
        <f>'[1]55系列隔热内平开窗（5+12+5LOW -E6）'!CQ34</f>
        <v>0.31</v>
      </c>
      <c r="DJ10" s="61">
        <v>0.13</v>
      </c>
      <c r="DK10" s="58">
        <f>(18.32+3.8+0.5)/1.13</f>
        <v>20.02</v>
      </c>
      <c r="DL10" s="58">
        <f t="shared" si="12"/>
        <v>7.01</v>
      </c>
      <c r="DM10" s="55" t="s">
        <v>552</v>
      </c>
      <c r="DN10" s="53">
        <v>1.3</v>
      </c>
      <c r="DO10" s="53" t="s">
        <v>554</v>
      </c>
      <c r="DP10" s="53"/>
      <c r="DQ10" s="53" t="s">
        <v>551</v>
      </c>
      <c r="DR10" s="58">
        <f>'[1]55系列隔热内平开窗（5+12+5LOW -E6）'!DA34</f>
        <v>0.26</v>
      </c>
      <c r="DS10" s="61">
        <v>0.13</v>
      </c>
      <c r="DT10" s="58">
        <f>(18.32+3.8+0.5)/1.13</f>
        <v>20.02</v>
      </c>
      <c r="DU10" s="58">
        <f t="shared" si="13"/>
        <v>5.88</v>
      </c>
      <c r="DV10" s="55" t="s">
        <v>552</v>
      </c>
      <c r="DW10" s="53">
        <v>1.3</v>
      </c>
      <c r="DX10" s="53" t="s">
        <v>554</v>
      </c>
      <c r="DY10" s="53"/>
      <c r="DZ10" s="53" t="s">
        <v>551</v>
      </c>
      <c r="EA10" s="58">
        <f>'[1]55系列隔热内平开窗（5+12+5LOW -E6）'!DK34</f>
        <v>0.31</v>
      </c>
      <c r="EB10" s="61">
        <v>0.13</v>
      </c>
      <c r="EC10" s="58">
        <f>(18.32+3.8+0.5)/1.13</f>
        <v>20.02</v>
      </c>
      <c r="ED10" s="58">
        <f t="shared" si="14"/>
        <v>7.01</v>
      </c>
      <c r="EE10" s="55" t="s">
        <v>552</v>
      </c>
      <c r="EF10" s="53">
        <v>1.3</v>
      </c>
      <c r="EG10" s="53" t="s">
        <v>554</v>
      </c>
      <c r="EH10" s="53"/>
      <c r="EI10" s="53" t="s">
        <v>551</v>
      </c>
      <c r="EJ10" s="58">
        <f>'[1]55系列隔热内平开窗（5+12+5LOW -E6）'!DU34</f>
        <v>0.29</v>
      </c>
      <c r="EK10" s="61">
        <v>0.13</v>
      </c>
      <c r="EL10" s="58">
        <f>(18.32+3.8+0.5)/1.13</f>
        <v>20.02</v>
      </c>
      <c r="EM10" s="58">
        <f t="shared" si="15"/>
        <v>6.56</v>
      </c>
      <c r="EN10" s="55" t="s">
        <v>552</v>
      </c>
      <c r="EO10" s="53">
        <v>1.3</v>
      </c>
      <c r="EP10" s="53" t="s">
        <v>554</v>
      </c>
      <c r="EQ10" s="53"/>
      <c r="ER10" s="53" t="s">
        <v>551</v>
      </c>
      <c r="ES10" s="58">
        <f>'[1]55系列隔热内平开窗（5+12+5LOW -E6）'!EE34</f>
        <v>0.53</v>
      </c>
      <c r="ET10" s="61">
        <v>0.13</v>
      </c>
      <c r="EU10" s="58">
        <f>(18.32+3.8+0.5)/1.13</f>
        <v>20.02</v>
      </c>
      <c r="EV10" s="58">
        <f t="shared" si="16"/>
        <v>11.99</v>
      </c>
      <c r="EW10" s="55" t="s">
        <v>552</v>
      </c>
      <c r="EX10" s="53">
        <v>1.3</v>
      </c>
      <c r="EY10" s="53" t="s">
        <v>554</v>
      </c>
      <c r="EZ10" s="53"/>
      <c r="FA10" s="53" t="s">
        <v>551</v>
      </c>
      <c r="FB10" s="58">
        <f>'[1]55系列隔热内平开窗（5+12+5LOW -E6）'!EO34</f>
        <v>0.51</v>
      </c>
      <c r="FC10" s="61">
        <v>0.13</v>
      </c>
      <c r="FD10" s="58">
        <f>(18.32+3.8+0.5)/1.13</f>
        <v>20.02</v>
      </c>
      <c r="FE10" s="58">
        <f t="shared" si="17"/>
        <v>11.54</v>
      </c>
      <c r="FF10" s="55" t="s">
        <v>552</v>
      </c>
      <c r="FG10" s="53">
        <v>1.3</v>
      </c>
      <c r="FH10" s="53" t="s">
        <v>554</v>
      </c>
      <c r="FI10" s="53"/>
      <c r="FJ10" s="53" t="s">
        <v>551</v>
      </c>
      <c r="FK10" s="58">
        <f>'[1]55系列隔热内平开窗（5+12+5LOW -E6）'!EY34</f>
        <v>0.64</v>
      </c>
      <c r="FL10" s="61">
        <v>0.13</v>
      </c>
      <c r="FM10" s="58">
        <f>(18.32+3.8+0.5)/1.13</f>
        <v>20.02</v>
      </c>
      <c r="FN10" s="58">
        <f t="shared" si="18"/>
        <v>14.48</v>
      </c>
      <c r="FO10" s="55" t="s">
        <v>552</v>
      </c>
      <c r="FP10" s="53">
        <v>1.3</v>
      </c>
      <c r="FQ10" s="53" t="s">
        <v>554</v>
      </c>
      <c r="FR10" s="53"/>
      <c r="FS10" s="53" t="s">
        <v>551</v>
      </c>
      <c r="FT10" s="58">
        <f>'[1]55系列隔热内平开窗（5+12+5LOW -E6）'!FI34</f>
        <v>0.47</v>
      </c>
      <c r="FU10" s="61">
        <v>0.13</v>
      </c>
      <c r="FV10" s="58">
        <f>(18.32+3.8+0.5)/1.13</f>
        <v>20.02</v>
      </c>
      <c r="FW10" s="58">
        <f t="shared" si="19"/>
        <v>10.63</v>
      </c>
      <c r="FX10" s="55" t="s">
        <v>552</v>
      </c>
      <c r="FY10" s="53">
        <v>1.3</v>
      </c>
      <c r="FZ10" s="53" t="s">
        <v>554</v>
      </c>
      <c r="GA10" s="53"/>
      <c r="GB10" s="53" t="s">
        <v>551</v>
      </c>
      <c r="GC10" s="58">
        <f>'[1]55系列隔热内平开窗（5+12+5LOW -E6）'!FS34</f>
        <v>0.59</v>
      </c>
      <c r="GD10" s="61">
        <v>0.13</v>
      </c>
      <c r="GE10" s="58">
        <f>(18.32+3.8+0.5)/1.13</f>
        <v>20.02</v>
      </c>
      <c r="GF10" s="58">
        <f t="shared" si="20"/>
        <v>13.35</v>
      </c>
      <c r="GG10" s="55" t="s">
        <v>552</v>
      </c>
      <c r="GH10" s="53">
        <v>1.3</v>
      </c>
      <c r="GI10" s="53" t="s">
        <v>554</v>
      </c>
      <c r="GJ10" s="53"/>
      <c r="GK10" s="53" t="s">
        <v>551</v>
      </c>
      <c r="GL10" s="58">
        <f>'[1]55系列隔热内平开窗（5+12+5LOW -E6）'!GC34</f>
        <v>0.49</v>
      </c>
      <c r="GM10" s="61">
        <v>0.13</v>
      </c>
      <c r="GN10" s="58">
        <f>(18.32+3.8+0.5)/1.13</f>
        <v>20.02</v>
      </c>
      <c r="GO10" s="58">
        <f t="shared" si="21"/>
        <v>11.09</v>
      </c>
      <c r="GP10" s="55" t="s">
        <v>552</v>
      </c>
      <c r="GQ10" s="53">
        <v>1.3</v>
      </c>
      <c r="GR10" s="53" t="s">
        <v>554</v>
      </c>
      <c r="GS10" s="53"/>
      <c r="GT10" s="53" t="s">
        <v>551</v>
      </c>
      <c r="GU10" s="58">
        <f>'[1]55系列隔热内平开窗（5+12+5LOW -E6）'!GM34</f>
        <v>1.4</v>
      </c>
      <c r="GV10" s="61">
        <v>0.13</v>
      </c>
      <c r="GW10" s="58">
        <f>(18.32+3.8+0.5)/1.13</f>
        <v>20.02</v>
      </c>
      <c r="GX10" s="58">
        <f t="shared" si="22"/>
        <v>31.67</v>
      </c>
      <c r="GY10" s="55" t="s">
        <v>552</v>
      </c>
      <c r="GZ10" s="53">
        <v>1.3</v>
      </c>
      <c r="HA10" s="53" t="s">
        <v>554</v>
      </c>
      <c r="HB10" s="53"/>
      <c r="HC10" s="53" t="s">
        <v>551</v>
      </c>
      <c r="HD10" s="58">
        <f>'[1]55系列隔热内平开窗（5+12+5LOW -E6）'!GW34</f>
        <v>0.48</v>
      </c>
      <c r="HE10" s="61">
        <v>0.13</v>
      </c>
      <c r="HF10" s="58">
        <f>(18.32+3.8+0.5)/1.13</f>
        <v>20.02</v>
      </c>
      <c r="HG10" s="58">
        <f t="shared" si="23"/>
        <v>10.86</v>
      </c>
      <c r="HH10" s="55" t="s">
        <v>552</v>
      </c>
      <c r="HI10" s="53">
        <v>1.3</v>
      </c>
      <c r="HJ10" s="53" t="s">
        <v>554</v>
      </c>
      <c r="HK10" s="53"/>
      <c r="HL10" s="53" t="s">
        <v>551</v>
      </c>
      <c r="HM10" s="58">
        <f>'[1]55系列隔热内平开窗（5+12+5LOW -E6）'!HG34</f>
        <v>1</v>
      </c>
      <c r="HN10" s="61">
        <v>0.13</v>
      </c>
      <c r="HO10" s="58">
        <f>(18.32+3.8+0.5)/1.13</f>
        <v>20.02</v>
      </c>
      <c r="HP10" s="58">
        <f t="shared" si="24"/>
        <v>22.62</v>
      </c>
      <c r="HQ10" s="55" t="s">
        <v>552</v>
      </c>
      <c r="HR10" s="53">
        <v>1.3</v>
      </c>
      <c r="HS10" s="53" t="s">
        <v>554</v>
      </c>
      <c r="HT10" s="53"/>
      <c r="HU10" s="53" t="s">
        <v>551</v>
      </c>
      <c r="HV10" s="58">
        <f>'[1]55系列隔热内平开窗（5+12+5LOW -E6）'!HQ34</f>
        <v>0.73</v>
      </c>
      <c r="HW10" s="61">
        <v>0.13</v>
      </c>
      <c r="HX10" s="58">
        <f>(18.32+3.8+0.5)/1.13</f>
        <v>20.02</v>
      </c>
      <c r="HY10" s="58">
        <f t="shared" si="25"/>
        <v>16.51</v>
      </c>
      <c r="HZ10" s="55" t="s">
        <v>552</v>
      </c>
      <c r="IA10" s="53">
        <v>1.3</v>
      </c>
      <c r="IB10" s="53" t="s">
        <v>554</v>
      </c>
      <c r="IC10" s="53"/>
      <c r="ID10" s="53" t="s">
        <v>551</v>
      </c>
      <c r="IE10" s="58">
        <f>'[1]55系列隔热内平开窗（5+12+5LOW -E6）'!IA34</f>
        <v>2.12</v>
      </c>
      <c r="IF10" s="61">
        <v>0.13</v>
      </c>
      <c r="IG10" s="58">
        <f>(18.32+3.8+0.5)/1.13</f>
        <v>20.02</v>
      </c>
      <c r="IH10" s="58">
        <f t="shared" si="26"/>
        <v>47.96</v>
      </c>
      <c r="II10" s="55" t="s">
        <v>552</v>
      </c>
      <c r="IJ10" s="53">
        <v>1.3</v>
      </c>
      <c r="IK10" s="53" t="s">
        <v>554</v>
      </c>
      <c r="IL10" s="53"/>
      <c r="IM10" s="53" t="s">
        <v>551</v>
      </c>
      <c r="IN10" s="58">
        <f>'[1]55系列上悬窗'!E34</f>
        <v>2.29</v>
      </c>
      <c r="IO10" s="61">
        <v>0.13</v>
      </c>
      <c r="IP10" s="58">
        <f>(18.32+3.8+0.5)/1.13</f>
        <v>20.02</v>
      </c>
      <c r="IQ10" s="58">
        <f t="shared" si="27"/>
        <v>51.81</v>
      </c>
      <c r="IR10" s="55" t="s">
        <v>552</v>
      </c>
      <c r="IS10" s="53">
        <v>1.3</v>
      </c>
      <c r="IT10" s="53" t="s">
        <v>554</v>
      </c>
      <c r="IU10" s="53"/>
      <c r="IV10" s="53" t="s">
        <v>551</v>
      </c>
      <c r="IW10" s="58">
        <f>'[1]55系列上悬窗'!O34</f>
        <v>1.68</v>
      </c>
      <c r="IX10" s="61">
        <v>0.13</v>
      </c>
      <c r="IY10" s="58">
        <f>(18.32+3.8+0.5)/1.13</f>
        <v>20.02</v>
      </c>
      <c r="IZ10" s="58">
        <f t="shared" si="28"/>
        <v>38.01</v>
      </c>
      <c r="JA10" s="55" t="s">
        <v>552</v>
      </c>
      <c r="JB10" s="53">
        <v>1.3</v>
      </c>
      <c r="JC10" s="53" t="s">
        <v>554</v>
      </c>
      <c r="JD10" s="53"/>
      <c r="JE10" s="53" t="s">
        <v>551</v>
      </c>
      <c r="JF10" s="58">
        <f>'[1]55系列上悬窗'!Y34</f>
        <v>1.1</v>
      </c>
      <c r="JG10" s="61">
        <v>0.13</v>
      </c>
      <c r="JH10" s="58">
        <f>(18.32+3.8+0.5)/1.13</f>
        <v>20.02</v>
      </c>
      <c r="JI10" s="58">
        <f t="shared" si="29"/>
        <v>24.88</v>
      </c>
      <c r="JJ10" s="55" t="s">
        <v>552</v>
      </c>
      <c r="JK10" s="53">
        <v>1.3</v>
      </c>
      <c r="JL10" s="53" t="s">
        <v>554</v>
      </c>
      <c r="JM10" s="53"/>
      <c r="JN10" s="53" t="s">
        <v>551</v>
      </c>
      <c r="JO10" s="58">
        <f>'[1]55系列上悬窗'!AI34</f>
        <v>1.43</v>
      </c>
      <c r="JP10" s="61">
        <v>0.13</v>
      </c>
      <c r="JQ10" s="58">
        <f>(18.32+3.8+0.5)/1.13</f>
        <v>20.02</v>
      </c>
      <c r="JR10" s="58">
        <f t="shared" si="30"/>
        <v>32.35</v>
      </c>
      <c r="JS10" s="55" t="s">
        <v>552</v>
      </c>
      <c r="JT10" s="53">
        <v>1.3</v>
      </c>
      <c r="JU10" s="53" t="s">
        <v>554</v>
      </c>
      <c r="JV10" s="53"/>
      <c r="JW10" s="53" t="s">
        <v>551</v>
      </c>
      <c r="JX10" s="58">
        <f>'[1]55系列上悬窗'!AS34</f>
        <v>2.41</v>
      </c>
      <c r="JY10" s="61">
        <v>0.13</v>
      </c>
      <c r="JZ10" s="58">
        <f>(18.32+3.8+0.5)/1.13</f>
        <v>20.02</v>
      </c>
      <c r="KA10" s="58">
        <f t="shared" si="31"/>
        <v>54.52</v>
      </c>
      <c r="KB10" s="55" t="s">
        <v>552</v>
      </c>
      <c r="KC10" s="53">
        <v>1.3</v>
      </c>
      <c r="KD10" s="53" t="s">
        <v>554</v>
      </c>
      <c r="KE10" s="53"/>
      <c r="KF10" s="53" t="s">
        <v>551</v>
      </c>
      <c r="KG10" s="58">
        <f>'[1]55系列上悬窗'!BC34</f>
        <v>1.24</v>
      </c>
      <c r="KH10" s="61">
        <v>0.13</v>
      </c>
      <c r="KI10" s="58">
        <f>(18.32+3.8+0.5)/1.13</f>
        <v>20.02</v>
      </c>
      <c r="KJ10" s="58">
        <f t="shared" si="32"/>
        <v>28.05</v>
      </c>
      <c r="KK10" s="55" t="s">
        <v>552</v>
      </c>
      <c r="KL10" s="53">
        <v>1.3</v>
      </c>
      <c r="KM10" s="53" t="s">
        <v>554</v>
      </c>
      <c r="KN10" s="53"/>
      <c r="KO10" s="53" t="s">
        <v>551</v>
      </c>
      <c r="KP10" s="58">
        <f>'[1]55系列断桥外平开窗（5+12+5非钢'!E34</f>
        <v>0.6</v>
      </c>
      <c r="KQ10" s="61">
        <v>0.13</v>
      </c>
      <c r="KR10" s="58">
        <f>(18.32+3.8+0.5)/1.13</f>
        <v>20.02</v>
      </c>
      <c r="KS10" s="58">
        <f t="shared" si="33"/>
        <v>13.57</v>
      </c>
      <c r="KT10" s="55" t="s">
        <v>552</v>
      </c>
      <c r="KU10" s="53">
        <v>1.3</v>
      </c>
      <c r="KV10" s="53" t="s">
        <v>554</v>
      </c>
      <c r="KW10" s="53"/>
      <c r="KX10" s="53" t="s">
        <v>551</v>
      </c>
      <c r="KY10" s="58">
        <f>'[1]55系列断桥外平开窗（5+12+5非钢'!O34</f>
        <v>0.97</v>
      </c>
      <c r="KZ10" s="61">
        <v>0.13</v>
      </c>
      <c r="LA10" s="58">
        <f>(18.32+3.8+0.5)/1.13</f>
        <v>20.02</v>
      </c>
      <c r="LB10" s="58">
        <f t="shared" si="34"/>
        <v>21.94</v>
      </c>
      <c r="LC10" s="55" t="s">
        <v>552</v>
      </c>
      <c r="LD10" s="53">
        <v>1.3</v>
      </c>
      <c r="LE10" s="53" t="s">
        <v>554</v>
      </c>
      <c r="LF10" s="53"/>
      <c r="LG10" s="53" t="s">
        <v>551</v>
      </c>
      <c r="LH10" s="58">
        <f>'[1]55系列断桥外平开窗（5+12+5非钢'!Y34</f>
        <v>0.99</v>
      </c>
      <c r="LI10" s="61">
        <v>0.13</v>
      </c>
      <c r="LJ10" s="58">
        <f>(18.32+3.8+0.5)/1.13</f>
        <v>20.02</v>
      </c>
      <c r="LK10" s="58">
        <f t="shared" si="35"/>
        <v>22.4</v>
      </c>
      <c r="LL10" s="55" t="s">
        <v>552</v>
      </c>
      <c r="LM10" s="53">
        <v>1.3</v>
      </c>
      <c r="LN10" s="53" t="s">
        <v>554</v>
      </c>
      <c r="LO10" s="53"/>
      <c r="LP10" s="53" t="s">
        <v>551</v>
      </c>
      <c r="LQ10" s="58">
        <f>'[1]55隔热平开门钢化'!E33</f>
        <v>0.3</v>
      </c>
      <c r="LR10" s="61">
        <v>0.13</v>
      </c>
      <c r="LS10" s="58">
        <f>(18.32+3.8+0.5)/1.13</f>
        <v>20.02</v>
      </c>
      <c r="LT10" s="58">
        <f t="shared" si="36"/>
        <v>6.79</v>
      </c>
      <c r="LU10" s="55" t="s">
        <v>552</v>
      </c>
      <c r="LV10" s="53">
        <v>1.3</v>
      </c>
      <c r="LW10" s="53" t="s">
        <v>554</v>
      </c>
      <c r="LX10" s="53"/>
      <c r="LY10" s="53" t="s">
        <v>551</v>
      </c>
      <c r="LZ10" s="58">
        <f>'[1]55隔热平开门钢化'!O33</f>
        <v>0.23</v>
      </c>
      <c r="MA10" s="61">
        <v>0.13</v>
      </c>
      <c r="MB10" s="58">
        <f>(18.32+3.8+0.5)/1.13</f>
        <v>20.02</v>
      </c>
      <c r="MC10" s="58">
        <f t="shared" si="37"/>
        <v>5.2</v>
      </c>
      <c r="MD10" s="55" t="s">
        <v>552</v>
      </c>
      <c r="ME10" s="53">
        <v>1.3</v>
      </c>
      <c r="MF10" s="53" t="s">
        <v>554</v>
      </c>
      <c r="MG10" s="53"/>
      <c r="MH10" s="53" t="s">
        <v>551</v>
      </c>
      <c r="MI10" s="58">
        <f>'[1]55隔热平开门钢化'!Y33</f>
        <v>0.27</v>
      </c>
      <c r="MJ10" s="61">
        <v>0.13</v>
      </c>
      <c r="MK10" s="58">
        <f>(18.32+3.8+0.5)/1.13</f>
        <v>20.02</v>
      </c>
      <c r="ML10" s="58">
        <f t="shared" si="38"/>
        <v>6.11</v>
      </c>
      <c r="MM10" s="55" t="s">
        <v>552</v>
      </c>
      <c r="MN10" s="53">
        <v>1.3</v>
      </c>
      <c r="MO10" s="53" t="s">
        <v>554</v>
      </c>
      <c r="MP10" s="53"/>
      <c r="MQ10" s="53" t="s">
        <v>551</v>
      </c>
      <c r="MR10" s="58">
        <f>'[1]55隔热平开门钢化'!AI33</f>
        <v>0.68</v>
      </c>
      <c r="MS10" s="61">
        <v>0.13</v>
      </c>
      <c r="MT10" s="58">
        <f>(18.32+3.8+0.5)/1.13</f>
        <v>20.02</v>
      </c>
      <c r="MU10" s="58">
        <f t="shared" si="39"/>
        <v>15.38</v>
      </c>
      <c r="MV10" s="55" t="s">
        <v>552</v>
      </c>
      <c r="MW10" s="53">
        <v>1.3</v>
      </c>
      <c r="MX10" s="53" t="s">
        <v>554</v>
      </c>
      <c r="MY10" s="53"/>
      <c r="MZ10" s="53" t="s">
        <v>551</v>
      </c>
      <c r="NA10" s="58">
        <f>'[1]55隔热平开门钢化'!AS33</f>
        <v>0.45</v>
      </c>
      <c r="NB10" s="61">
        <v>0.13</v>
      </c>
      <c r="NC10" s="58">
        <f>(18.32+3.8+0.5)/1.13</f>
        <v>20.02</v>
      </c>
      <c r="ND10" s="58">
        <f t="shared" si="40"/>
        <v>10.18</v>
      </c>
      <c r="NE10" s="55" t="s">
        <v>552</v>
      </c>
      <c r="NF10" s="53">
        <v>1.3</v>
      </c>
      <c r="NG10" s="53" t="s">
        <v>554</v>
      </c>
      <c r="NH10" s="53"/>
      <c r="NI10" s="53" t="s">
        <v>551</v>
      </c>
      <c r="NJ10" s="58">
        <f>'[1]55隔热平开门钢化'!BM33</f>
        <v>0.43</v>
      </c>
      <c r="NK10" s="61">
        <v>0.13</v>
      </c>
      <c r="NL10" s="58">
        <f>(18.32+3.8+0.5)/1.13</f>
        <v>20.02</v>
      </c>
      <c r="NM10" s="58">
        <f t="shared" si="41"/>
        <v>9.73</v>
      </c>
      <c r="NN10" s="55" t="s">
        <v>552</v>
      </c>
      <c r="NO10" s="53">
        <v>1.3</v>
      </c>
      <c r="NP10" s="53" t="s">
        <v>554</v>
      </c>
      <c r="NQ10" s="53"/>
      <c r="NR10" s="53" t="s">
        <v>551</v>
      </c>
      <c r="NS10" s="58">
        <f>'[1]55系列普铝外平开窗'!E34</f>
        <v>0.62</v>
      </c>
      <c r="NT10" s="61">
        <v>0.13</v>
      </c>
      <c r="NU10" s="58">
        <f>(18.32+3.8+0.5)/1.13</f>
        <v>20.02</v>
      </c>
      <c r="NV10" s="58">
        <f t="shared" si="42"/>
        <v>14.03</v>
      </c>
      <c r="NW10" s="55" t="s">
        <v>552</v>
      </c>
      <c r="NX10" s="53">
        <v>1.3</v>
      </c>
      <c r="NY10" s="53" t="s">
        <v>554</v>
      </c>
      <c r="NZ10" s="53"/>
      <c r="OA10" s="53" t="s">
        <v>551</v>
      </c>
      <c r="OB10" s="58">
        <f>'[1]55系列普铝固定窗 (2)'!E34</f>
        <v>0.35</v>
      </c>
      <c r="OC10" s="61">
        <v>0.13</v>
      </c>
      <c r="OD10" s="58">
        <f>(18.32+3.8+0.5)/1.13</f>
        <v>20.02</v>
      </c>
      <c r="OE10" s="58">
        <f t="shared" si="43"/>
        <v>7.92</v>
      </c>
      <c r="OF10" s="55" t="s">
        <v>552</v>
      </c>
      <c r="OG10" s="53">
        <v>1.3</v>
      </c>
      <c r="OH10" s="53" t="s">
        <v>554</v>
      </c>
      <c r="OI10" s="53"/>
      <c r="OJ10" s="53" t="s">
        <v>551</v>
      </c>
      <c r="OK10" s="58">
        <f>'[1]55系列普铝固定窗 (2)'!O34</f>
        <v>0.25</v>
      </c>
      <c r="OL10" s="61">
        <v>0.13</v>
      </c>
      <c r="OM10" s="58">
        <f>(18.32+3.8+0.5)/1.13</f>
        <v>20.02</v>
      </c>
      <c r="ON10" s="58">
        <f t="shared" si="44"/>
        <v>5.66</v>
      </c>
      <c r="OO10" s="55" t="s">
        <v>552</v>
      </c>
      <c r="OP10" s="53">
        <v>1.3</v>
      </c>
      <c r="OQ10" s="53" t="s">
        <v>554</v>
      </c>
      <c r="OR10" s="53"/>
      <c r="OS10" s="53" t="s">
        <v>551</v>
      </c>
      <c r="OT10" s="58">
        <f>'[1]55系列普铝固定窗 (2)'!Y34</f>
        <v>0.35</v>
      </c>
      <c r="OU10" s="61">
        <v>0.13</v>
      </c>
      <c r="OV10" s="58">
        <f>(18.32+3.8+0.5)/1.13</f>
        <v>20.02</v>
      </c>
      <c r="OW10" s="58">
        <f t="shared" si="45"/>
        <v>7.92</v>
      </c>
      <c r="OX10" s="55" t="s">
        <v>552</v>
      </c>
      <c r="OY10" s="53">
        <v>1.3</v>
      </c>
      <c r="OZ10" s="53" t="s">
        <v>554</v>
      </c>
      <c r="PA10" s="53"/>
      <c r="PB10" s="53" t="s">
        <v>551</v>
      </c>
      <c r="PC10" s="58">
        <f>'[1]55系列普铝内平开窗'!E34</f>
        <v>0.74</v>
      </c>
      <c r="PD10" s="61">
        <v>0.13</v>
      </c>
      <c r="PE10" s="58">
        <f>(18.32+3.8+0.5)/1.13</f>
        <v>20.02</v>
      </c>
      <c r="PF10" s="58">
        <f t="shared" si="46"/>
        <v>16.74</v>
      </c>
      <c r="PG10" s="55" t="s">
        <v>552</v>
      </c>
      <c r="PH10" s="53">
        <v>1.3</v>
      </c>
      <c r="PI10" s="53" t="s">
        <v>554</v>
      </c>
      <c r="PJ10" s="53"/>
      <c r="PK10" s="53" t="s">
        <v>551</v>
      </c>
      <c r="PL10" s="58">
        <f>'[1]55系列普铝外平开窗'!O34</f>
        <v>0.62</v>
      </c>
      <c r="PM10" s="61">
        <v>0.13</v>
      </c>
      <c r="PN10" s="58">
        <f>(18.32+3.8+0.5)/1.13</f>
        <v>20.02</v>
      </c>
      <c r="PO10" s="58">
        <f t="shared" si="47"/>
        <v>14.03</v>
      </c>
      <c r="PP10" s="55" t="s">
        <v>552</v>
      </c>
      <c r="PQ10" s="53">
        <v>1.3</v>
      </c>
      <c r="PR10" s="53" t="s">
        <v>554</v>
      </c>
      <c r="PS10" s="53"/>
      <c r="PT10" s="53" t="s">
        <v>551</v>
      </c>
      <c r="PU10" s="58">
        <f>'[1]55系列普铝外平开窗'!Y34</f>
        <v>0.79</v>
      </c>
      <c r="PV10" s="61">
        <v>0.13</v>
      </c>
      <c r="PW10" s="58">
        <f>(18.32+3.8+0.5)/1.13</f>
        <v>20.02</v>
      </c>
      <c r="PX10" s="58">
        <f t="shared" si="48"/>
        <v>17.87</v>
      </c>
      <c r="PY10" s="55" t="s">
        <v>552</v>
      </c>
      <c r="PZ10" s="53">
        <v>1.3</v>
      </c>
      <c r="QA10" s="53" t="s">
        <v>554</v>
      </c>
      <c r="QB10" s="53"/>
      <c r="QC10" s="53" t="s">
        <v>551</v>
      </c>
      <c r="QD10" s="58"/>
      <c r="QE10" s="61">
        <v>0.13</v>
      </c>
      <c r="QF10" s="58">
        <f>(18.32+3.8+0.5)/1.13</f>
        <v>20.02</v>
      </c>
      <c r="QG10" s="58">
        <f t="shared" si="49"/>
        <v>0</v>
      </c>
      <c r="QH10" s="55" t="s">
        <v>552</v>
      </c>
      <c r="QI10" s="53">
        <v>1.3</v>
      </c>
      <c r="QJ10" s="53" t="s">
        <v>554</v>
      </c>
      <c r="QK10" s="53"/>
      <c r="QL10" s="53" t="s">
        <v>551</v>
      </c>
      <c r="QM10" s="58"/>
      <c r="QN10" s="61">
        <v>0.13</v>
      </c>
      <c r="QO10" s="58">
        <f>(18.32+3.8+0.5)/1.13</f>
        <v>20.02</v>
      </c>
      <c r="QP10" s="58">
        <f t="shared" si="50"/>
        <v>0</v>
      </c>
      <c r="QQ10" s="55" t="s">
        <v>552</v>
      </c>
      <c r="QR10" s="53">
        <v>1.3</v>
      </c>
      <c r="QS10" s="53" t="s">
        <v>554</v>
      </c>
      <c r="QT10" s="53"/>
      <c r="QU10" s="53" t="s">
        <v>551</v>
      </c>
      <c r="QV10" s="58"/>
      <c r="QW10" s="61">
        <v>0.13</v>
      </c>
      <c r="QX10" s="58">
        <f>(18.32+3.8+0.5)/1.13</f>
        <v>20.02</v>
      </c>
      <c r="QY10" s="58">
        <f t="shared" si="51"/>
        <v>0</v>
      </c>
      <c r="QZ10" s="55" t="s">
        <v>552</v>
      </c>
      <c r="RA10" s="53">
        <v>1.3</v>
      </c>
      <c r="RB10" s="53" t="s">
        <v>554</v>
      </c>
      <c r="RC10" s="53"/>
      <c r="RD10" s="53" t="s">
        <v>551</v>
      </c>
      <c r="RE10" s="58"/>
      <c r="RF10" s="61">
        <v>0.13</v>
      </c>
      <c r="RG10" s="58">
        <f>(18.32+3.8+0.5)/1.13</f>
        <v>20.02</v>
      </c>
      <c r="RH10" s="58">
        <f t="shared" si="52"/>
        <v>0</v>
      </c>
      <c r="RI10" s="55" t="s">
        <v>552</v>
      </c>
      <c r="RJ10" s="53">
        <v>1.3</v>
      </c>
      <c r="RK10" s="53" t="s">
        <v>554</v>
      </c>
      <c r="RL10" s="53"/>
      <c r="RM10" s="53" t="s">
        <v>551</v>
      </c>
      <c r="RN10" s="58"/>
      <c r="RO10" s="61">
        <v>0.13</v>
      </c>
      <c r="RP10" s="58">
        <f>(18.32+3.8+0.5)/1.13</f>
        <v>20.02</v>
      </c>
      <c r="RQ10" s="58">
        <f t="shared" si="53"/>
        <v>0</v>
      </c>
      <c r="RR10" s="55" t="s">
        <v>552</v>
      </c>
      <c r="RS10" s="53">
        <v>1.3</v>
      </c>
      <c r="RT10" s="53" t="s">
        <v>554</v>
      </c>
      <c r="RU10" s="53"/>
      <c r="RV10" s="53" t="s">
        <v>551</v>
      </c>
      <c r="RW10" s="58"/>
      <c r="RX10" s="61">
        <v>0.13</v>
      </c>
      <c r="RY10" s="58">
        <f>(18.32+3.8+0.5)/1.13</f>
        <v>20.02</v>
      </c>
      <c r="RZ10" s="58">
        <f t="shared" si="54"/>
        <v>0</v>
      </c>
      <c r="SA10" s="55" t="s">
        <v>552</v>
      </c>
      <c r="SB10" s="53">
        <v>1.3</v>
      </c>
      <c r="SC10" s="53" t="s">
        <v>554</v>
      </c>
      <c r="SD10" s="53"/>
      <c r="SE10" s="53" t="s">
        <v>551</v>
      </c>
      <c r="SF10" s="58"/>
      <c r="SG10" s="61">
        <v>0.13</v>
      </c>
      <c r="SH10" s="58">
        <f>(18.32+3.8+0.5)/1.13</f>
        <v>20.02</v>
      </c>
      <c r="SI10" s="58">
        <f t="shared" si="55"/>
        <v>0</v>
      </c>
      <c r="SJ10" s="55" t="s">
        <v>552</v>
      </c>
      <c r="SK10" s="53">
        <v>1.3</v>
      </c>
      <c r="SL10" s="53" t="s">
        <v>554</v>
      </c>
      <c r="SM10" s="53"/>
      <c r="SN10" s="53" t="s">
        <v>551</v>
      </c>
      <c r="SO10" s="58"/>
      <c r="SP10" s="61">
        <v>0.13</v>
      </c>
      <c r="SQ10" s="58">
        <f>(18.32+3.8+0.5)/1.13</f>
        <v>20.02</v>
      </c>
      <c r="SR10" s="58">
        <f t="shared" si="56"/>
        <v>0</v>
      </c>
      <c r="SS10" s="55" t="s">
        <v>552</v>
      </c>
      <c r="ST10" s="53">
        <v>1.3</v>
      </c>
      <c r="SU10" s="53" t="s">
        <v>554</v>
      </c>
      <c r="SV10" s="53"/>
      <c r="SW10" s="53" t="s">
        <v>551</v>
      </c>
      <c r="SX10" s="58"/>
      <c r="SY10" s="61">
        <v>0.13</v>
      </c>
      <c r="SZ10" s="58">
        <f>(18.32+3.8+0.5)/1.13</f>
        <v>20.02</v>
      </c>
      <c r="TA10" s="58">
        <f t="shared" si="57"/>
        <v>0</v>
      </c>
      <c r="TB10" s="55" t="s">
        <v>552</v>
      </c>
      <c r="TC10" s="53">
        <v>1.3</v>
      </c>
      <c r="TD10" s="53" t="s">
        <v>554</v>
      </c>
      <c r="TE10" s="53"/>
      <c r="TF10" s="53" t="s">
        <v>551</v>
      </c>
      <c r="TG10" s="58"/>
      <c r="TH10" s="61">
        <v>0.13</v>
      </c>
      <c r="TI10" s="58">
        <f>(18.32+3.8+0.5)/1.13</f>
        <v>20.02</v>
      </c>
      <c r="TJ10" s="58">
        <f t="shared" si="58"/>
        <v>0</v>
      </c>
      <c r="TK10" s="55" t="s">
        <v>552</v>
      </c>
      <c r="TL10" s="53">
        <v>1.3</v>
      </c>
      <c r="TM10" s="53" t="s">
        <v>554</v>
      </c>
      <c r="TN10" s="53"/>
      <c r="TO10" s="53" t="s">
        <v>551</v>
      </c>
      <c r="TP10" s="58"/>
      <c r="TQ10" s="61">
        <v>0.13</v>
      </c>
      <c r="TR10" s="58">
        <f>(18.32+3.8+0.5)/1.13</f>
        <v>20.02</v>
      </c>
      <c r="TS10" s="58">
        <f t="shared" si="59"/>
        <v>0</v>
      </c>
      <c r="TT10" s="55" t="s">
        <v>552</v>
      </c>
      <c r="TU10" s="53">
        <v>1.3</v>
      </c>
      <c r="TV10" s="53" t="s">
        <v>554</v>
      </c>
      <c r="TW10" s="53"/>
      <c r="TX10" s="53" t="s">
        <v>551</v>
      </c>
      <c r="TY10" s="58"/>
      <c r="TZ10" s="61">
        <v>0.13</v>
      </c>
      <c r="UA10" s="58">
        <f>(18.32+3.8+0.5)/1.13</f>
        <v>20.02</v>
      </c>
      <c r="UB10" s="58">
        <f t="shared" si="60"/>
        <v>0</v>
      </c>
      <c r="UC10" s="55" t="s">
        <v>552</v>
      </c>
      <c r="UD10" s="53">
        <v>1.3</v>
      </c>
      <c r="UE10" s="53" t="s">
        <v>554</v>
      </c>
      <c r="UF10" s="53"/>
      <c r="UG10" s="53" t="s">
        <v>551</v>
      </c>
      <c r="UH10" s="58"/>
      <c r="UI10" s="61">
        <v>0.13</v>
      </c>
      <c r="UJ10" s="58">
        <f>(18.32+3.8+0.5)/1.13</f>
        <v>20.02</v>
      </c>
      <c r="UK10" s="58">
        <f t="shared" si="61"/>
        <v>0</v>
      </c>
      <c r="UL10" s="55" t="s">
        <v>552</v>
      </c>
      <c r="UM10" s="53">
        <v>1.3</v>
      </c>
      <c r="UN10" s="53" t="s">
        <v>554</v>
      </c>
      <c r="UO10" s="53"/>
      <c r="UP10" s="53" t="s">
        <v>551</v>
      </c>
      <c r="UQ10" s="58"/>
      <c r="UR10" s="61">
        <v>0.13</v>
      </c>
      <c r="US10" s="58">
        <f>(18.32+3.8+0.5)/1.13</f>
        <v>20.02</v>
      </c>
      <c r="UT10" s="58">
        <f t="shared" si="62"/>
        <v>0</v>
      </c>
      <c r="UU10" s="55" t="s">
        <v>552</v>
      </c>
      <c r="UV10" s="53">
        <v>1.3</v>
      </c>
      <c r="UW10" s="53" t="s">
        <v>554</v>
      </c>
      <c r="UX10" s="53"/>
      <c r="UY10" s="53" t="s">
        <v>551</v>
      </c>
      <c r="UZ10" s="58"/>
      <c r="VA10" s="61">
        <v>0.13</v>
      </c>
      <c r="VB10" s="58">
        <f>(18.32+3.8+0.5)/1.13</f>
        <v>20.02</v>
      </c>
      <c r="VC10" s="58">
        <f t="shared" si="63"/>
        <v>0</v>
      </c>
      <c r="VD10" s="55" t="s">
        <v>552</v>
      </c>
      <c r="VE10" s="53">
        <v>1.3</v>
      </c>
      <c r="VF10" s="53" t="s">
        <v>554</v>
      </c>
      <c r="VG10" s="53"/>
      <c r="VH10" s="53" t="s">
        <v>551</v>
      </c>
      <c r="VI10" s="58"/>
      <c r="VJ10" s="61">
        <v>0.13</v>
      </c>
      <c r="VK10" s="58">
        <f>(18.32+3.8+0.5)/1.13</f>
        <v>20.02</v>
      </c>
      <c r="VL10" s="58">
        <f t="shared" si="64"/>
        <v>0</v>
      </c>
      <c r="VM10" s="55" t="s">
        <v>552</v>
      </c>
      <c r="VN10" s="53">
        <v>1.3</v>
      </c>
      <c r="VO10" s="53" t="s">
        <v>554</v>
      </c>
      <c r="VP10" s="53"/>
      <c r="VQ10" s="53" t="s">
        <v>551</v>
      </c>
      <c r="VR10" s="58"/>
      <c r="VS10" s="61">
        <v>0.13</v>
      </c>
      <c r="VT10" s="58">
        <f>(18.32+3.8+0.5)/1.13</f>
        <v>20.02</v>
      </c>
      <c r="VU10" s="58"/>
      <c r="VV10" s="55" t="s">
        <v>552</v>
      </c>
      <c r="VW10" s="53">
        <v>1.3</v>
      </c>
      <c r="VX10" s="53" t="s">
        <v>554</v>
      </c>
      <c r="VY10" s="53"/>
      <c r="VZ10" s="53" t="s">
        <v>551</v>
      </c>
      <c r="WA10" s="58"/>
      <c r="WB10" s="61">
        <v>0.13</v>
      </c>
      <c r="WC10" s="58">
        <f>(18.32+3.8+0.5)/1.13</f>
        <v>20.02</v>
      </c>
      <c r="WD10" s="58"/>
      <c r="WE10" s="55" t="s">
        <v>552</v>
      </c>
      <c r="WF10" s="53">
        <v>1.3</v>
      </c>
      <c r="WG10" s="53" t="s">
        <v>554</v>
      </c>
      <c r="WH10" s="53"/>
      <c r="WI10" s="53" t="s">
        <v>551</v>
      </c>
      <c r="WJ10" s="58"/>
      <c r="WK10" s="61">
        <v>0.13</v>
      </c>
      <c r="WL10" s="58">
        <f>(18.32+3.8+0.5)/1.13</f>
        <v>20.02</v>
      </c>
      <c r="WM10" s="58">
        <f t="shared" si="67"/>
        <v>0</v>
      </c>
      <c r="WN10" s="55" t="s">
        <v>552</v>
      </c>
      <c r="WO10" s="53">
        <v>1.3</v>
      </c>
      <c r="WP10" s="53" t="s">
        <v>554</v>
      </c>
      <c r="WQ10" s="53"/>
      <c r="WR10" s="53" t="s">
        <v>551</v>
      </c>
      <c r="WS10" s="58"/>
      <c r="WT10" s="61">
        <v>0.13</v>
      </c>
      <c r="WU10" s="58">
        <f>(18.32+3.8+0.5)/1.13</f>
        <v>20.02</v>
      </c>
      <c r="WV10" s="58">
        <f t="shared" si="68"/>
        <v>0</v>
      </c>
      <c r="WW10" s="55" t="s">
        <v>552</v>
      </c>
      <c r="WX10" s="53">
        <v>1.3</v>
      </c>
      <c r="WY10" s="53" t="s">
        <v>554</v>
      </c>
      <c r="WZ10" s="53"/>
      <c r="XA10" s="53" t="s">
        <v>551</v>
      </c>
      <c r="XB10" s="58"/>
      <c r="XC10" s="61">
        <v>0.13</v>
      </c>
      <c r="XD10" s="58">
        <f>(18.32+3.8+0.5)/1.13</f>
        <v>20.02</v>
      </c>
      <c r="XE10" s="58">
        <f t="shared" si="69"/>
        <v>0</v>
      </c>
      <c r="XF10" s="55" t="s">
        <v>552</v>
      </c>
      <c r="XG10" s="53">
        <v>1.3</v>
      </c>
      <c r="XH10" s="53" t="s">
        <v>554</v>
      </c>
      <c r="XI10" s="53"/>
      <c r="XJ10" s="53" t="s">
        <v>551</v>
      </c>
      <c r="XK10" s="58"/>
      <c r="XL10" s="61">
        <v>0.13</v>
      </c>
      <c r="XM10" s="58">
        <f>(18.32+3.8+0.5)/1.13</f>
        <v>20.02</v>
      </c>
      <c r="XN10" s="58">
        <f t="shared" si="70"/>
        <v>0</v>
      </c>
      <c r="XO10" s="55" t="s">
        <v>552</v>
      </c>
      <c r="XP10" s="53">
        <v>1.3</v>
      </c>
      <c r="XQ10" s="53" t="s">
        <v>554</v>
      </c>
      <c r="XR10" s="53"/>
      <c r="XS10" s="53" t="s">
        <v>551</v>
      </c>
      <c r="XT10" s="58"/>
      <c r="XU10" s="61">
        <v>0.13</v>
      </c>
      <c r="XV10" s="58">
        <f>(18.32+3.8+0.5)/1.13</f>
        <v>20.02</v>
      </c>
      <c r="XW10" s="58">
        <f t="shared" si="71"/>
        <v>0</v>
      </c>
      <c r="XX10" s="55" t="s">
        <v>552</v>
      </c>
    </row>
    <row r="11" s="49" customFormat="1" spans="1:648">
      <c r="A11" s="53">
        <v>1.4</v>
      </c>
      <c r="B11" s="53" t="s">
        <v>555</v>
      </c>
      <c r="C11" s="53"/>
      <c r="D11" s="53" t="s">
        <v>551</v>
      </c>
      <c r="E11" s="55"/>
      <c r="F11" s="61">
        <v>0.05</v>
      </c>
      <c r="G11" s="58">
        <f>5.5/1.13</f>
        <v>4.87</v>
      </c>
      <c r="H11" s="55">
        <f t="shared" si="0"/>
        <v>0</v>
      </c>
      <c r="I11" s="55"/>
      <c r="J11" s="53">
        <v>1.4</v>
      </c>
      <c r="K11" s="53" t="s">
        <v>555</v>
      </c>
      <c r="L11" s="53"/>
      <c r="M11" s="53" t="s">
        <v>551</v>
      </c>
      <c r="N11" s="55"/>
      <c r="O11" s="61">
        <v>0.05</v>
      </c>
      <c r="P11" s="58">
        <f>5.5/1.13</f>
        <v>4.87</v>
      </c>
      <c r="Q11" s="55">
        <f t="shared" si="1"/>
        <v>0</v>
      </c>
      <c r="R11" s="55"/>
      <c r="S11" s="53">
        <v>1.4</v>
      </c>
      <c r="T11" s="53" t="s">
        <v>555</v>
      </c>
      <c r="U11" s="53"/>
      <c r="V11" s="53" t="s">
        <v>551</v>
      </c>
      <c r="W11" s="55"/>
      <c r="X11" s="61">
        <v>0.05</v>
      </c>
      <c r="Y11" s="58">
        <f>5.5/1.13</f>
        <v>4.87</v>
      </c>
      <c r="Z11" s="55">
        <f t="shared" si="2"/>
        <v>0</v>
      </c>
      <c r="AA11" s="55"/>
      <c r="AB11" s="53">
        <v>1.4</v>
      </c>
      <c r="AC11" s="53" t="s">
        <v>555</v>
      </c>
      <c r="AD11" s="53"/>
      <c r="AE11" s="53" t="s">
        <v>551</v>
      </c>
      <c r="AF11" s="55"/>
      <c r="AG11" s="61">
        <v>0.05</v>
      </c>
      <c r="AH11" s="58">
        <f>5.5/1.13</f>
        <v>4.87</v>
      </c>
      <c r="AI11" s="55">
        <f t="shared" si="3"/>
        <v>0</v>
      </c>
      <c r="AJ11" s="55"/>
      <c r="AK11" s="53">
        <v>1.4</v>
      </c>
      <c r="AL11" s="53" t="s">
        <v>555</v>
      </c>
      <c r="AM11" s="53"/>
      <c r="AN11" s="53" t="s">
        <v>551</v>
      </c>
      <c r="AO11" s="55"/>
      <c r="AP11" s="61">
        <v>0.05</v>
      </c>
      <c r="AQ11" s="58">
        <f>5.5/1.13</f>
        <v>4.87</v>
      </c>
      <c r="AR11" s="55">
        <f t="shared" si="4"/>
        <v>0</v>
      </c>
      <c r="AS11" s="55"/>
      <c r="AT11" s="53">
        <v>1.4</v>
      </c>
      <c r="AU11" s="53" t="s">
        <v>555</v>
      </c>
      <c r="AV11" s="53"/>
      <c r="AW11" s="53" t="s">
        <v>551</v>
      </c>
      <c r="AX11" s="55"/>
      <c r="AY11" s="61">
        <v>0.05</v>
      </c>
      <c r="AZ11" s="58">
        <f>5.5/1.13</f>
        <v>4.87</v>
      </c>
      <c r="BA11" s="55">
        <f t="shared" si="5"/>
        <v>0</v>
      </c>
      <c r="BB11" s="55"/>
      <c r="BC11" s="53">
        <v>1.4</v>
      </c>
      <c r="BD11" s="53" t="s">
        <v>555</v>
      </c>
      <c r="BE11" s="53"/>
      <c r="BF11" s="53" t="s">
        <v>551</v>
      </c>
      <c r="BG11" s="55"/>
      <c r="BH11" s="61">
        <v>0.05</v>
      </c>
      <c r="BI11" s="58">
        <f>5.5/1.13</f>
        <v>4.87</v>
      </c>
      <c r="BJ11" s="55">
        <f t="shared" si="6"/>
        <v>0</v>
      </c>
      <c r="BK11" s="55"/>
      <c r="BL11" s="53">
        <v>1.4</v>
      </c>
      <c r="BM11" s="53" t="s">
        <v>555</v>
      </c>
      <c r="BN11" s="53"/>
      <c r="BO11" s="53" t="s">
        <v>551</v>
      </c>
      <c r="BP11" s="55"/>
      <c r="BQ11" s="61">
        <v>0.05</v>
      </c>
      <c r="BR11" s="58">
        <f>5.5/1.13</f>
        <v>4.87</v>
      </c>
      <c r="BS11" s="55">
        <f t="shared" si="7"/>
        <v>0</v>
      </c>
      <c r="BT11" s="55"/>
      <c r="BU11" s="53">
        <v>1.4</v>
      </c>
      <c r="BV11" s="53" t="s">
        <v>555</v>
      </c>
      <c r="BW11" s="53"/>
      <c r="BX11" s="53" t="s">
        <v>551</v>
      </c>
      <c r="BY11" s="55"/>
      <c r="BZ11" s="61">
        <v>0.05</v>
      </c>
      <c r="CA11" s="58">
        <f>5.5/1.13</f>
        <v>4.87</v>
      </c>
      <c r="CB11" s="55">
        <f t="shared" si="8"/>
        <v>0</v>
      </c>
      <c r="CC11" s="55"/>
      <c r="CD11" s="53">
        <v>1.4</v>
      </c>
      <c r="CE11" s="53" t="s">
        <v>555</v>
      </c>
      <c r="CF11" s="53"/>
      <c r="CG11" s="53" t="s">
        <v>551</v>
      </c>
      <c r="CH11" s="55"/>
      <c r="CI11" s="61">
        <v>0.05</v>
      </c>
      <c r="CJ11" s="58">
        <f>5.5/1.13</f>
        <v>4.87</v>
      </c>
      <c r="CK11" s="55">
        <f t="shared" si="9"/>
        <v>0</v>
      </c>
      <c r="CL11" s="55"/>
      <c r="CM11" s="53">
        <v>1.4</v>
      </c>
      <c r="CN11" s="53" t="s">
        <v>555</v>
      </c>
      <c r="CO11" s="53"/>
      <c r="CP11" s="53" t="s">
        <v>551</v>
      </c>
      <c r="CQ11" s="55"/>
      <c r="CR11" s="61">
        <v>0.05</v>
      </c>
      <c r="CS11" s="58">
        <f>5.5/1.13</f>
        <v>4.87</v>
      </c>
      <c r="CT11" s="55">
        <f t="shared" si="10"/>
        <v>0</v>
      </c>
      <c r="CU11" s="55"/>
      <c r="CV11" s="53">
        <v>1.4</v>
      </c>
      <c r="CW11" s="53" t="s">
        <v>555</v>
      </c>
      <c r="CX11" s="53"/>
      <c r="CY11" s="53" t="s">
        <v>551</v>
      </c>
      <c r="CZ11" s="55"/>
      <c r="DA11" s="61">
        <v>0.05</v>
      </c>
      <c r="DB11" s="58">
        <f>5.5/1.13</f>
        <v>4.87</v>
      </c>
      <c r="DC11" s="55">
        <f t="shared" si="11"/>
        <v>0</v>
      </c>
      <c r="DD11" s="55"/>
      <c r="DE11" s="53">
        <v>1.4</v>
      </c>
      <c r="DF11" s="53" t="s">
        <v>555</v>
      </c>
      <c r="DG11" s="53"/>
      <c r="DH11" s="53" t="s">
        <v>551</v>
      </c>
      <c r="DI11" s="55"/>
      <c r="DJ11" s="61">
        <v>0.05</v>
      </c>
      <c r="DK11" s="58">
        <f>5.5/1.13</f>
        <v>4.87</v>
      </c>
      <c r="DL11" s="55">
        <f t="shared" si="12"/>
        <v>0</v>
      </c>
      <c r="DM11" s="55"/>
      <c r="DN11" s="53">
        <v>1.4</v>
      </c>
      <c r="DO11" s="53" t="s">
        <v>555</v>
      </c>
      <c r="DP11" s="53"/>
      <c r="DQ11" s="53" t="s">
        <v>551</v>
      </c>
      <c r="DR11" s="55"/>
      <c r="DS11" s="61">
        <v>0.05</v>
      </c>
      <c r="DT11" s="58">
        <f>5.5/1.13</f>
        <v>4.87</v>
      </c>
      <c r="DU11" s="55">
        <f t="shared" si="13"/>
        <v>0</v>
      </c>
      <c r="DV11" s="55"/>
      <c r="DW11" s="53">
        <v>1.4</v>
      </c>
      <c r="DX11" s="53" t="s">
        <v>555</v>
      </c>
      <c r="DY11" s="53"/>
      <c r="DZ11" s="53" t="s">
        <v>551</v>
      </c>
      <c r="EA11" s="55"/>
      <c r="EB11" s="61">
        <v>0.05</v>
      </c>
      <c r="EC11" s="58">
        <f>5.5/1.13</f>
        <v>4.87</v>
      </c>
      <c r="ED11" s="55">
        <f t="shared" si="14"/>
        <v>0</v>
      </c>
      <c r="EE11" s="55"/>
      <c r="EF11" s="53">
        <v>1.4</v>
      </c>
      <c r="EG11" s="53" t="s">
        <v>555</v>
      </c>
      <c r="EH11" s="53"/>
      <c r="EI11" s="53" t="s">
        <v>551</v>
      </c>
      <c r="EJ11" s="55"/>
      <c r="EK11" s="61">
        <v>0.05</v>
      </c>
      <c r="EL11" s="58">
        <f>5.5/1.13</f>
        <v>4.87</v>
      </c>
      <c r="EM11" s="55">
        <f t="shared" si="15"/>
        <v>0</v>
      </c>
      <c r="EN11" s="55"/>
      <c r="EO11" s="53">
        <v>1.4</v>
      </c>
      <c r="EP11" s="53" t="s">
        <v>555</v>
      </c>
      <c r="EQ11" s="53"/>
      <c r="ER11" s="53" t="s">
        <v>551</v>
      </c>
      <c r="ES11" s="55"/>
      <c r="ET11" s="61">
        <v>0.05</v>
      </c>
      <c r="EU11" s="58">
        <f>5.5/1.13</f>
        <v>4.87</v>
      </c>
      <c r="EV11" s="55">
        <f t="shared" si="16"/>
        <v>0</v>
      </c>
      <c r="EW11" s="55"/>
      <c r="EX11" s="53">
        <v>1.4</v>
      </c>
      <c r="EY11" s="53" t="s">
        <v>555</v>
      </c>
      <c r="EZ11" s="53"/>
      <c r="FA11" s="53" t="s">
        <v>551</v>
      </c>
      <c r="FB11" s="55"/>
      <c r="FC11" s="61">
        <v>0.05</v>
      </c>
      <c r="FD11" s="58">
        <f>5.5/1.13</f>
        <v>4.87</v>
      </c>
      <c r="FE11" s="55">
        <f t="shared" si="17"/>
        <v>0</v>
      </c>
      <c r="FF11" s="55"/>
      <c r="FG11" s="53">
        <v>1.4</v>
      </c>
      <c r="FH11" s="53" t="s">
        <v>555</v>
      </c>
      <c r="FI11" s="53"/>
      <c r="FJ11" s="53" t="s">
        <v>551</v>
      </c>
      <c r="FK11" s="55"/>
      <c r="FL11" s="61">
        <v>0.05</v>
      </c>
      <c r="FM11" s="58">
        <f>5.5/1.13</f>
        <v>4.87</v>
      </c>
      <c r="FN11" s="55">
        <f t="shared" si="18"/>
        <v>0</v>
      </c>
      <c r="FO11" s="55"/>
      <c r="FP11" s="53">
        <v>1.4</v>
      </c>
      <c r="FQ11" s="53" t="s">
        <v>555</v>
      </c>
      <c r="FR11" s="53"/>
      <c r="FS11" s="53" t="s">
        <v>551</v>
      </c>
      <c r="FT11" s="55"/>
      <c r="FU11" s="61">
        <v>0.05</v>
      </c>
      <c r="FV11" s="58">
        <f>5.5/1.13</f>
        <v>4.87</v>
      </c>
      <c r="FW11" s="55">
        <f t="shared" si="19"/>
        <v>0</v>
      </c>
      <c r="FX11" s="55"/>
      <c r="FY11" s="53">
        <v>1.4</v>
      </c>
      <c r="FZ11" s="53" t="s">
        <v>555</v>
      </c>
      <c r="GA11" s="53"/>
      <c r="GB11" s="53" t="s">
        <v>551</v>
      </c>
      <c r="GC11" s="55"/>
      <c r="GD11" s="61">
        <v>0.05</v>
      </c>
      <c r="GE11" s="58">
        <f>5.5/1.13</f>
        <v>4.87</v>
      </c>
      <c r="GF11" s="55">
        <f t="shared" si="20"/>
        <v>0</v>
      </c>
      <c r="GG11" s="55"/>
      <c r="GH11" s="53">
        <v>1.4</v>
      </c>
      <c r="GI11" s="53" t="s">
        <v>555</v>
      </c>
      <c r="GJ11" s="53"/>
      <c r="GK11" s="53" t="s">
        <v>551</v>
      </c>
      <c r="GL11" s="55"/>
      <c r="GM11" s="61">
        <v>0.05</v>
      </c>
      <c r="GN11" s="58">
        <f>5.5/1.13</f>
        <v>4.87</v>
      </c>
      <c r="GO11" s="55">
        <f t="shared" si="21"/>
        <v>0</v>
      </c>
      <c r="GP11" s="55"/>
      <c r="GQ11" s="53">
        <v>1.4</v>
      </c>
      <c r="GR11" s="53" t="s">
        <v>555</v>
      </c>
      <c r="GS11" s="53"/>
      <c r="GT11" s="53" t="s">
        <v>551</v>
      </c>
      <c r="GU11" s="55"/>
      <c r="GV11" s="61">
        <v>0.05</v>
      </c>
      <c r="GW11" s="58">
        <f>5.5/1.13</f>
        <v>4.87</v>
      </c>
      <c r="GX11" s="55">
        <f t="shared" si="22"/>
        <v>0</v>
      </c>
      <c r="GY11" s="55"/>
      <c r="GZ11" s="53">
        <v>1.4</v>
      </c>
      <c r="HA11" s="53" t="s">
        <v>555</v>
      </c>
      <c r="HB11" s="53"/>
      <c r="HC11" s="53" t="s">
        <v>551</v>
      </c>
      <c r="HD11" s="55"/>
      <c r="HE11" s="61">
        <v>0.05</v>
      </c>
      <c r="HF11" s="58">
        <f>5.5/1.13</f>
        <v>4.87</v>
      </c>
      <c r="HG11" s="55">
        <f t="shared" si="23"/>
        <v>0</v>
      </c>
      <c r="HH11" s="55"/>
      <c r="HI11" s="53">
        <v>1.4</v>
      </c>
      <c r="HJ11" s="53" t="s">
        <v>555</v>
      </c>
      <c r="HK11" s="53"/>
      <c r="HL11" s="53" t="s">
        <v>551</v>
      </c>
      <c r="HM11" s="55"/>
      <c r="HN11" s="61">
        <v>0.05</v>
      </c>
      <c r="HO11" s="58">
        <f>5.5/1.13</f>
        <v>4.87</v>
      </c>
      <c r="HP11" s="55">
        <f t="shared" si="24"/>
        <v>0</v>
      </c>
      <c r="HQ11" s="55"/>
      <c r="HR11" s="53">
        <v>1.4</v>
      </c>
      <c r="HS11" s="53" t="s">
        <v>555</v>
      </c>
      <c r="HT11" s="53"/>
      <c r="HU11" s="53" t="s">
        <v>551</v>
      </c>
      <c r="HV11" s="55"/>
      <c r="HW11" s="61">
        <v>0.05</v>
      </c>
      <c r="HX11" s="58">
        <f>5.5/1.13</f>
        <v>4.87</v>
      </c>
      <c r="HY11" s="55">
        <f t="shared" si="25"/>
        <v>0</v>
      </c>
      <c r="HZ11" s="55"/>
      <c r="IA11" s="53">
        <v>1.4</v>
      </c>
      <c r="IB11" s="53" t="s">
        <v>555</v>
      </c>
      <c r="IC11" s="53"/>
      <c r="ID11" s="53" t="s">
        <v>551</v>
      </c>
      <c r="IE11" s="55"/>
      <c r="IF11" s="61">
        <v>0.05</v>
      </c>
      <c r="IG11" s="58">
        <f>5.5/1.13</f>
        <v>4.87</v>
      </c>
      <c r="IH11" s="55">
        <f t="shared" si="26"/>
        <v>0</v>
      </c>
      <c r="II11" s="55"/>
      <c r="IJ11" s="53">
        <v>1.4</v>
      </c>
      <c r="IK11" s="53" t="s">
        <v>555</v>
      </c>
      <c r="IL11" s="53"/>
      <c r="IM11" s="53" t="s">
        <v>551</v>
      </c>
      <c r="IN11" s="55"/>
      <c r="IO11" s="61">
        <v>0.05</v>
      </c>
      <c r="IP11" s="58">
        <f>5.5/1.13</f>
        <v>4.87</v>
      </c>
      <c r="IQ11" s="55">
        <f t="shared" si="27"/>
        <v>0</v>
      </c>
      <c r="IR11" s="55"/>
      <c r="IS11" s="53">
        <v>1.4</v>
      </c>
      <c r="IT11" s="53" t="s">
        <v>555</v>
      </c>
      <c r="IU11" s="53"/>
      <c r="IV11" s="53" t="s">
        <v>551</v>
      </c>
      <c r="IW11" s="55"/>
      <c r="IX11" s="61">
        <v>0.05</v>
      </c>
      <c r="IY11" s="58">
        <f>5.5/1.13</f>
        <v>4.87</v>
      </c>
      <c r="IZ11" s="55">
        <f t="shared" si="28"/>
        <v>0</v>
      </c>
      <c r="JA11" s="55"/>
      <c r="JB11" s="53">
        <v>1.4</v>
      </c>
      <c r="JC11" s="53" t="s">
        <v>555</v>
      </c>
      <c r="JD11" s="53"/>
      <c r="JE11" s="53" t="s">
        <v>551</v>
      </c>
      <c r="JF11" s="55"/>
      <c r="JG11" s="61">
        <v>0.05</v>
      </c>
      <c r="JH11" s="58">
        <f>5.5/1.13</f>
        <v>4.87</v>
      </c>
      <c r="JI11" s="55">
        <f t="shared" si="29"/>
        <v>0</v>
      </c>
      <c r="JJ11" s="55"/>
      <c r="JK11" s="53">
        <v>1.4</v>
      </c>
      <c r="JL11" s="53" t="s">
        <v>555</v>
      </c>
      <c r="JM11" s="53"/>
      <c r="JN11" s="53" t="s">
        <v>551</v>
      </c>
      <c r="JO11" s="55"/>
      <c r="JP11" s="61">
        <v>0.05</v>
      </c>
      <c r="JQ11" s="58">
        <f>5.5/1.13</f>
        <v>4.87</v>
      </c>
      <c r="JR11" s="55">
        <f t="shared" si="30"/>
        <v>0</v>
      </c>
      <c r="JS11" s="55"/>
      <c r="JT11" s="53">
        <v>1.4</v>
      </c>
      <c r="JU11" s="53" t="s">
        <v>555</v>
      </c>
      <c r="JV11" s="53"/>
      <c r="JW11" s="53" t="s">
        <v>551</v>
      </c>
      <c r="JX11" s="55"/>
      <c r="JY11" s="61">
        <v>0.05</v>
      </c>
      <c r="JZ11" s="58">
        <f>5.5/1.13</f>
        <v>4.87</v>
      </c>
      <c r="KA11" s="55">
        <f t="shared" si="31"/>
        <v>0</v>
      </c>
      <c r="KB11" s="55"/>
      <c r="KC11" s="53">
        <v>1.4</v>
      </c>
      <c r="KD11" s="53" t="s">
        <v>555</v>
      </c>
      <c r="KE11" s="53"/>
      <c r="KF11" s="53" t="s">
        <v>551</v>
      </c>
      <c r="KG11" s="55"/>
      <c r="KH11" s="61">
        <v>0.05</v>
      </c>
      <c r="KI11" s="58">
        <f>5.5/1.13</f>
        <v>4.87</v>
      </c>
      <c r="KJ11" s="55">
        <f t="shared" si="32"/>
        <v>0</v>
      </c>
      <c r="KK11" s="55"/>
      <c r="KL11" s="53">
        <v>1.4</v>
      </c>
      <c r="KM11" s="53" t="s">
        <v>555</v>
      </c>
      <c r="KN11" s="53"/>
      <c r="KO11" s="53" t="s">
        <v>551</v>
      </c>
      <c r="KP11" s="55"/>
      <c r="KQ11" s="61">
        <v>0.05</v>
      </c>
      <c r="KR11" s="58">
        <f>5.5/1.13</f>
        <v>4.87</v>
      </c>
      <c r="KS11" s="55">
        <f t="shared" si="33"/>
        <v>0</v>
      </c>
      <c r="KT11" s="55"/>
      <c r="KU11" s="53">
        <v>1.4</v>
      </c>
      <c r="KV11" s="53" t="s">
        <v>555</v>
      </c>
      <c r="KW11" s="53"/>
      <c r="KX11" s="53" t="s">
        <v>551</v>
      </c>
      <c r="KY11" s="55"/>
      <c r="KZ11" s="61">
        <v>0.05</v>
      </c>
      <c r="LA11" s="58">
        <f>5.5/1.13</f>
        <v>4.87</v>
      </c>
      <c r="LB11" s="55">
        <f t="shared" si="34"/>
        <v>0</v>
      </c>
      <c r="LC11" s="55"/>
      <c r="LD11" s="53">
        <v>1.4</v>
      </c>
      <c r="LE11" s="53" t="s">
        <v>555</v>
      </c>
      <c r="LF11" s="53"/>
      <c r="LG11" s="53" t="s">
        <v>551</v>
      </c>
      <c r="LH11" s="55"/>
      <c r="LI11" s="61">
        <v>0.05</v>
      </c>
      <c r="LJ11" s="58">
        <f>5.5/1.13</f>
        <v>4.87</v>
      </c>
      <c r="LK11" s="55">
        <f t="shared" si="35"/>
        <v>0</v>
      </c>
      <c r="LL11" s="55"/>
      <c r="LM11" s="53">
        <v>1.4</v>
      </c>
      <c r="LN11" s="53" t="s">
        <v>555</v>
      </c>
      <c r="LO11" s="53"/>
      <c r="LP11" s="53" t="s">
        <v>551</v>
      </c>
      <c r="LQ11" s="55"/>
      <c r="LR11" s="61">
        <v>0.05</v>
      </c>
      <c r="LS11" s="58">
        <f>5.5/1.13</f>
        <v>4.87</v>
      </c>
      <c r="LT11" s="55">
        <f t="shared" si="36"/>
        <v>0</v>
      </c>
      <c r="LU11" s="55"/>
      <c r="LV11" s="53">
        <v>1.4</v>
      </c>
      <c r="LW11" s="53" t="s">
        <v>555</v>
      </c>
      <c r="LX11" s="53"/>
      <c r="LY11" s="53" t="s">
        <v>551</v>
      </c>
      <c r="LZ11" s="55"/>
      <c r="MA11" s="61">
        <v>0.05</v>
      </c>
      <c r="MB11" s="58">
        <f>5.5/1.13</f>
        <v>4.87</v>
      </c>
      <c r="MC11" s="55">
        <f t="shared" si="37"/>
        <v>0</v>
      </c>
      <c r="MD11" s="55"/>
      <c r="ME11" s="53">
        <v>1.4</v>
      </c>
      <c r="MF11" s="53" t="s">
        <v>555</v>
      </c>
      <c r="MG11" s="53"/>
      <c r="MH11" s="53" t="s">
        <v>551</v>
      </c>
      <c r="MI11" s="55"/>
      <c r="MJ11" s="61">
        <v>0.05</v>
      </c>
      <c r="MK11" s="58">
        <f>5.5/1.13</f>
        <v>4.87</v>
      </c>
      <c r="ML11" s="55">
        <f t="shared" si="38"/>
        <v>0</v>
      </c>
      <c r="MM11" s="55"/>
      <c r="MN11" s="53">
        <v>1.4</v>
      </c>
      <c r="MO11" s="53" t="s">
        <v>555</v>
      </c>
      <c r="MP11" s="53"/>
      <c r="MQ11" s="53" t="s">
        <v>551</v>
      </c>
      <c r="MR11" s="55"/>
      <c r="MS11" s="61">
        <v>0.05</v>
      </c>
      <c r="MT11" s="58">
        <f>5.5/1.13</f>
        <v>4.87</v>
      </c>
      <c r="MU11" s="55">
        <f t="shared" si="39"/>
        <v>0</v>
      </c>
      <c r="MV11" s="55"/>
      <c r="MW11" s="53">
        <v>1.4</v>
      </c>
      <c r="MX11" s="53" t="s">
        <v>555</v>
      </c>
      <c r="MY11" s="53"/>
      <c r="MZ11" s="53" t="s">
        <v>551</v>
      </c>
      <c r="NA11" s="55"/>
      <c r="NB11" s="61">
        <v>0.05</v>
      </c>
      <c r="NC11" s="58">
        <f>5.5/1.13</f>
        <v>4.87</v>
      </c>
      <c r="ND11" s="55">
        <f t="shared" si="40"/>
        <v>0</v>
      </c>
      <c r="NE11" s="55"/>
      <c r="NF11" s="53">
        <v>1.4</v>
      </c>
      <c r="NG11" s="53" t="s">
        <v>555</v>
      </c>
      <c r="NH11" s="53"/>
      <c r="NI11" s="53" t="s">
        <v>551</v>
      </c>
      <c r="NJ11" s="55"/>
      <c r="NK11" s="61">
        <v>0.05</v>
      </c>
      <c r="NL11" s="58">
        <f>5.5/1.13</f>
        <v>4.87</v>
      </c>
      <c r="NM11" s="55">
        <f t="shared" si="41"/>
        <v>0</v>
      </c>
      <c r="NN11" s="55"/>
      <c r="NO11" s="53">
        <v>1.4</v>
      </c>
      <c r="NP11" s="53" t="s">
        <v>555</v>
      </c>
      <c r="NQ11" s="53"/>
      <c r="NR11" s="53" t="s">
        <v>551</v>
      </c>
      <c r="NS11" s="55"/>
      <c r="NT11" s="61">
        <v>0.05</v>
      </c>
      <c r="NU11" s="58">
        <f>5.5/1.13</f>
        <v>4.87</v>
      </c>
      <c r="NV11" s="55">
        <f t="shared" si="42"/>
        <v>0</v>
      </c>
      <c r="NW11" s="55"/>
      <c r="NX11" s="53">
        <v>1.4</v>
      </c>
      <c r="NY11" s="53" t="s">
        <v>555</v>
      </c>
      <c r="NZ11" s="53"/>
      <c r="OA11" s="53" t="s">
        <v>551</v>
      </c>
      <c r="OB11" s="55"/>
      <c r="OC11" s="61">
        <v>0.05</v>
      </c>
      <c r="OD11" s="58">
        <f>5.5/1.13</f>
        <v>4.87</v>
      </c>
      <c r="OE11" s="55">
        <f t="shared" si="43"/>
        <v>0</v>
      </c>
      <c r="OF11" s="55"/>
      <c r="OG11" s="53">
        <v>1.4</v>
      </c>
      <c r="OH11" s="53" t="s">
        <v>555</v>
      </c>
      <c r="OI11" s="53"/>
      <c r="OJ11" s="53" t="s">
        <v>551</v>
      </c>
      <c r="OK11" s="55"/>
      <c r="OL11" s="61">
        <v>0.05</v>
      </c>
      <c r="OM11" s="58">
        <f>5.5/1.13</f>
        <v>4.87</v>
      </c>
      <c r="ON11" s="55">
        <f t="shared" si="44"/>
        <v>0</v>
      </c>
      <c r="OO11" s="55"/>
      <c r="OP11" s="53">
        <v>1.4</v>
      </c>
      <c r="OQ11" s="53" t="s">
        <v>555</v>
      </c>
      <c r="OR11" s="53"/>
      <c r="OS11" s="53" t="s">
        <v>551</v>
      </c>
      <c r="OT11" s="55"/>
      <c r="OU11" s="61">
        <v>0.05</v>
      </c>
      <c r="OV11" s="58">
        <f>5.5/1.13</f>
        <v>4.87</v>
      </c>
      <c r="OW11" s="55">
        <f t="shared" si="45"/>
        <v>0</v>
      </c>
      <c r="OX11" s="55"/>
      <c r="OY11" s="53">
        <v>1.4</v>
      </c>
      <c r="OZ11" s="53" t="s">
        <v>555</v>
      </c>
      <c r="PA11" s="53"/>
      <c r="PB11" s="53" t="s">
        <v>551</v>
      </c>
      <c r="PC11" s="55"/>
      <c r="PD11" s="61">
        <v>0.05</v>
      </c>
      <c r="PE11" s="58">
        <f>5.5/1.13</f>
        <v>4.87</v>
      </c>
      <c r="PF11" s="55">
        <f t="shared" si="46"/>
        <v>0</v>
      </c>
      <c r="PG11" s="55"/>
      <c r="PH11" s="53">
        <v>1.4</v>
      </c>
      <c r="PI11" s="53" t="s">
        <v>555</v>
      </c>
      <c r="PJ11" s="53"/>
      <c r="PK11" s="53" t="s">
        <v>551</v>
      </c>
      <c r="PL11" s="55"/>
      <c r="PM11" s="61">
        <v>0.05</v>
      </c>
      <c r="PN11" s="58">
        <f>5.5/1.13</f>
        <v>4.87</v>
      </c>
      <c r="PO11" s="55">
        <f t="shared" si="47"/>
        <v>0</v>
      </c>
      <c r="PP11" s="55"/>
      <c r="PQ11" s="53">
        <v>1.4</v>
      </c>
      <c r="PR11" s="53" t="s">
        <v>555</v>
      </c>
      <c r="PS11" s="53"/>
      <c r="PT11" s="53" t="s">
        <v>551</v>
      </c>
      <c r="PU11" s="55"/>
      <c r="PV11" s="61">
        <v>0.05</v>
      </c>
      <c r="PW11" s="58">
        <f>5.5/1.13</f>
        <v>4.87</v>
      </c>
      <c r="PX11" s="55">
        <f t="shared" si="48"/>
        <v>0</v>
      </c>
      <c r="PY11" s="55"/>
      <c r="PZ11" s="53">
        <v>1.4</v>
      </c>
      <c r="QA11" s="53" t="s">
        <v>555</v>
      </c>
      <c r="QB11" s="53"/>
      <c r="QC11" s="53" t="s">
        <v>551</v>
      </c>
      <c r="QD11" s="55"/>
      <c r="QE11" s="61">
        <v>0.05</v>
      </c>
      <c r="QF11" s="58">
        <f>5.5/1.13</f>
        <v>4.87</v>
      </c>
      <c r="QG11" s="55">
        <f t="shared" si="49"/>
        <v>0</v>
      </c>
      <c r="QH11" s="55"/>
      <c r="QI11" s="53">
        <v>1.4</v>
      </c>
      <c r="QJ11" s="53" t="s">
        <v>555</v>
      </c>
      <c r="QK11" s="53"/>
      <c r="QL11" s="53" t="s">
        <v>551</v>
      </c>
      <c r="QM11" s="55"/>
      <c r="QN11" s="61">
        <v>0.05</v>
      </c>
      <c r="QO11" s="58">
        <f>5.5/1.13</f>
        <v>4.87</v>
      </c>
      <c r="QP11" s="55">
        <f t="shared" si="50"/>
        <v>0</v>
      </c>
      <c r="QQ11" s="55"/>
      <c r="QR11" s="53">
        <v>1.4</v>
      </c>
      <c r="QS11" s="53" t="s">
        <v>555</v>
      </c>
      <c r="QT11" s="53"/>
      <c r="QU11" s="53" t="s">
        <v>551</v>
      </c>
      <c r="QV11" s="55"/>
      <c r="QW11" s="61">
        <v>0.05</v>
      </c>
      <c r="QX11" s="58">
        <f>5.5/1.13</f>
        <v>4.87</v>
      </c>
      <c r="QY11" s="55">
        <f t="shared" si="51"/>
        <v>0</v>
      </c>
      <c r="QZ11" s="55"/>
      <c r="RA11" s="53">
        <v>1.4</v>
      </c>
      <c r="RB11" s="53" t="s">
        <v>555</v>
      </c>
      <c r="RC11" s="53"/>
      <c r="RD11" s="53" t="s">
        <v>551</v>
      </c>
      <c r="RE11" s="55"/>
      <c r="RF11" s="61">
        <v>0.05</v>
      </c>
      <c r="RG11" s="58">
        <f>5.5/1.13</f>
        <v>4.87</v>
      </c>
      <c r="RH11" s="55">
        <f t="shared" si="52"/>
        <v>0</v>
      </c>
      <c r="RI11" s="55"/>
      <c r="RJ11" s="53">
        <v>1.4</v>
      </c>
      <c r="RK11" s="53" t="s">
        <v>555</v>
      </c>
      <c r="RL11" s="53"/>
      <c r="RM11" s="53" t="s">
        <v>551</v>
      </c>
      <c r="RN11" s="55"/>
      <c r="RO11" s="61">
        <v>0.05</v>
      </c>
      <c r="RP11" s="58">
        <f>5.5/1.13</f>
        <v>4.87</v>
      </c>
      <c r="RQ11" s="55">
        <f t="shared" si="53"/>
        <v>0</v>
      </c>
      <c r="RR11" s="55"/>
      <c r="RS11" s="53">
        <v>1.4</v>
      </c>
      <c r="RT11" s="53" t="s">
        <v>555</v>
      </c>
      <c r="RU11" s="53"/>
      <c r="RV11" s="53" t="s">
        <v>551</v>
      </c>
      <c r="RW11" s="55"/>
      <c r="RX11" s="61">
        <v>0.05</v>
      </c>
      <c r="RY11" s="58">
        <f>5.5/1.13</f>
        <v>4.87</v>
      </c>
      <c r="RZ11" s="55">
        <f t="shared" si="54"/>
        <v>0</v>
      </c>
      <c r="SA11" s="55"/>
      <c r="SB11" s="53">
        <v>1.4</v>
      </c>
      <c r="SC11" s="53" t="s">
        <v>555</v>
      </c>
      <c r="SD11" s="53"/>
      <c r="SE11" s="53" t="s">
        <v>551</v>
      </c>
      <c r="SF11" s="55"/>
      <c r="SG11" s="61">
        <v>0.05</v>
      </c>
      <c r="SH11" s="58">
        <f>5.5/1.13</f>
        <v>4.87</v>
      </c>
      <c r="SI11" s="55">
        <f t="shared" si="55"/>
        <v>0</v>
      </c>
      <c r="SJ11" s="55"/>
      <c r="SK11" s="53">
        <v>1.4</v>
      </c>
      <c r="SL11" s="53" t="s">
        <v>555</v>
      </c>
      <c r="SM11" s="53"/>
      <c r="SN11" s="53" t="s">
        <v>551</v>
      </c>
      <c r="SO11" s="55"/>
      <c r="SP11" s="61">
        <v>0.05</v>
      </c>
      <c r="SQ11" s="58">
        <f>5.5/1.13</f>
        <v>4.87</v>
      </c>
      <c r="SR11" s="55">
        <f t="shared" si="56"/>
        <v>0</v>
      </c>
      <c r="SS11" s="55"/>
      <c r="ST11" s="53">
        <v>1.4</v>
      </c>
      <c r="SU11" s="53" t="s">
        <v>555</v>
      </c>
      <c r="SV11" s="53"/>
      <c r="SW11" s="53" t="s">
        <v>551</v>
      </c>
      <c r="SX11" s="55"/>
      <c r="SY11" s="61">
        <v>0.05</v>
      </c>
      <c r="SZ11" s="58">
        <f>5.5/1.13</f>
        <v>4.87</v>
      </c>
      <c r="TA11" s="55">
        <f t="shared" si="57"/>
        <v>0</v>
      </c>
      <c r="TB11" s="55"/>
      <c r="TC11" s="53">
        <v>1.4</v>
      </c>
      <c r="TD11" s="53" t="s">
        <v>555</v>
      </c>
      <c r="TE11" s="53"/>
      <c r="TF11" s="53" t="s">
        <v>551</v>
      </c>
      <c r="TG11" s="55"/>
      <c r="TH11" s="61">
        <v>0.05</v>
      </c>
      <c r="TI11" s="58">
        <f>5.5/1.13</f>
        <v>4.87</v>
      </c>
      <c r="TJ11" s="55">
        <f t="shared" si="58"/>
        <v>0</v>
      </c>
      <c r="TK11" s="55"/>
      <c r="TL11" s="53">
        <v>1.4</v>
      </c>
      <c r="TM11" s="53" t="s">
        <v>555</v>
      </c>
      <c r="TN11" s="53"/>
      <c r="TO11" s="53" t="s">
        <v>551</v>
      </c>
      <c r="TP11" s="55"/>
      <c r="TQ11" s="61">
        <v>0.05</v>
      </c>
      <c r="TR11" s="58">
        <f>5.5/1.13</f>
        <v>4.87</v>
      </c>
      <c r="TS11" s="55">
        <f t="shared" si="59"/>
        <v>0</v>
      </c>
      <c r="TT11" s="55"/>
      <c r="TU11" s="53">
        <v>1.4</v>
      </c>
      <c r="TV11" s="53" t="s">
        <v>555</v>
      </c>
      <c r="TW11" s="53"/>
      <c r="TX11" s="53" t="s">
        <v>551</v>
      </c>
      <c r="TY11" s="55"/>
      <c r="TZ11" s="61">
        <v>0.05</v>
      </c>
      <c r="UA11" s="58">
        <f>5.5/1.13</f>
        <v>4.87</v>
      </c>
      <c r="UB11" s="55">
        <f t="shared" si="60"/>
        <v>0</v>
      </c>
      <c r="UC11" s="55"/>
      <c r="UD11" s="53">
        <v>1.4</v>
      </c>
      <c r="UE11" s="53" t="s">
        <v>555</v>
      </c>
      <c r="UF11" s="53"/>
      <c r="UG11" s="53" t="s">
        <v>551</v>
      </c>
      <c r="UH11" s="55"/>
      <c r="UI11" s="61">
        <v>0.05</v>
      </c>
      <c r="UJ11" s="58">
        <f>5.5/1.13</f>
        <v>4.87</v>
      </c>
      <c r="UK11" s="55">
        <f t="shared" si="61"/>
        <v>0</v>
      </c>
      <c r="UL11" s="55"/>
      <c r="UM11" s="53">
        <v>1.4</v>
      </c>
      <c r="UN11" s="53" t="s">
        <v>555</v>
      </c>
      <c r="UO11" s="53"/>
      <c r="UP11" s="53" t="s">
        <v>551</v>
      </c>
      <c r="UQ11" s="55"/>
      <c r="UR11" s="61">
        <v>0.05</v>
      </c>
      <c r="US11" s="58">
        <f>5.5/1.13</f>
        <v>4.87</v>
      </c>
      <c r="UT11" s="55">
        <f t="shared" si="62"/>
        <v>0</v>
      </c>
      <c r="UU11" s="55"/>
      <c r="UV11" s="53">
        <v>1.4</v>
      </c>
      <c r="UW11" s="53" t="s">
        <v>555</v>
      </c>
      <c r="UX11" s="53"/>
      <c r="UY11" s="53" t="s">
        <v>551</v>
      </c>
      <c r="UZ11" s="55"/>
      <c r="VA11" s="61">
        <v>0.05</v>
      </c>
      <c r="VB11" s="58">
        <f>5.5/1.13</f>
        <v>4.87</v>
      </c>
      <c r="VC11" s="55">
        <f t="shared" si="63"/>
        <v>0</v>
      </c>
      <c r="VD11" s="55"/>
      <c r="VE11" s="53">
        <v>1.4</v>
      </c>
      <c r="VF11" s="53" t="s">
        <v>555</v>
      </c>
      <c r="VG11" s="53"/>
      <c r="VH11" s="53" t="s">
        <v>551</v>
      </c>
      <c r="VI11" s="55"/>
      <c r="VJ11" s="61">
        <v>0.05</v>
      </c>
      <c r="VK11" s="58">
        <f>5.5/1.13</f>
        <v>4.87</v>
      </c>
      <c r="VL11" s="55">
        <f t="shared" si="64"/>
        <v>0</v>
      </c>
      <c r="VM11" s="55"/>
      <c r="VN11" s="53">
        <v>1.4</v>
      </c>
      <c r="VO11" s="53" t="s">
        <v>555</v>
      </c>
      <c r="VP11" s="53"/>
      <c r="VQ11" s="53" t="s">
        <v>551</v>
      </c>
      <c r="VR11" s="55"/>
      <c r="VS11" s="61">
        <v>0.05</v>
      </c>
      <c r="VT11" s="58">
        <f>5.5/1.13</f>
        <v>4.87</v>
      </c>
      <c r="VU11" s="55">
        <f t="shared" si="65"/>
        <v>0</v>
      </c>
      <c r="VV11" s="55"/>
      <c r="VW11" s="53">
        <v>1.4</v>
      </c>
      <c r="VX11" s="53" t="s">
        <v>555</v>
      </c>
      <c r="VY11" s="53"/>
      <c r="VZ11" s="53" t="s">
        <v>551</v>
      </c>
      <c r="WA11" s="55"/>
      <c r="WB11" s="61">
        <v>0.05</v>
      </c>
      <c r="WC11" s="58">
        <f>5.5/1.13</f>
        <v>4.87</v>
      </c>
      <c r="WD11" s="55">
        <f t="shared" si="66"/>
        <v>0</v>
      </c>
      <c r="WE11" s="55"/>
      <c r="WF11" s="53">
        <v>1.4</v>
      </c>
      <c r="WG11" s="53" t="s">
        <v>555</v>
      </c>
      <c r="WH11" s="53"/>
      <c r="WI11" s="53" t="s">
        <v>551</v>
      </c>
      <c r="WJ11" s="55"/>
      <c r="WK11" s="61">
        <v>0.05</v>
      </c>
      <c r="WL11" s="58">
        <f>5.5/1.13</f>
        <v>4.87</v>
      </c>
      <c r="WM11" s="55">
        <f t="shared" si="67"/>
        <v>0</v>
      </c>
      <c r="WN11" s="55"/>
      <c r="WO11" s="53">
        <v>1.4</v>
      </c>
      <c r="WP11" s="53" t="s">
        <v>555</v>
      </c>
      <c r="WQ11" s="53"/>
      <c r="WR11" s="53" t="s">
        <v>551</v>
      </c>
      <c r="WS11" s="55"/>
      <c r="WT11" s="61">
        <v>0.05</v>
      </c>
      <c r="WU11" s="58">
        <f>5.5/1.13</f>
        <v>4.87</v>
      </c>
      <c r="WV11" s="55">
        <f t="shared" si="68"/>
        <v>0</v>
      </c>
      <c r="WW11" s="55"/>
      <c r="WX11" s="53">
        <v>1.4</v>
      </c>
      <c r="WY11" s="53" t="s">
        <v>555</v>
      </c>
      <c r="WZ11" s="53"/>
      <c r="XA11" s="53" t="s">
        <v>551</v>
      </c>
      <c r="XB11" s="55"/>
      <c r="XC11" s="61">
        <v>0.05</v>
      </c>
      <c r="XD11" s="58">
        <f>5.5/1.13</f>
        <v>4.87</v>
      </c>
      <c r="XE11" s="55">
        <f t="shared" si="69"/>
        <v>0</v>
      </c>
      <c r="XF11" s="55"/>
      <c r="XG11" s="53">
        <v>1.4</v>
      </c>
      <c r="XH11" s="53" t="s">
        <v>555</v>
      </c>
      <c r="XI11" s="53"/>
      <c r="XJ11" s="53" t="s">
        <v>551</v>
      </c>
      <c r="XK11" s="55"/>
      <c r="XL11" s="61">
        <v>0.05</v>
      </c>
      <c r="XM11" s="58">
        <f>5.5/1.13</f>
        <v>4.87</v>
      </c>
      <c r="XN11" s="55">
        <f t="shared" si="70"/>
        <v>0</v>
      </c>
      <c r="XO11" s="55"/>
      <c r="XP11" s="53">
        <v>1.4</v>
      </c>
      <c r="XQ11" s="53" t="s">
        <v>555</v>
      </c>
      <c r="XR11" s="53"/>
      <c r="XS11" s="53" t="s">
        <v>551</v>
      </c>
      <c r="XT11" s="55"/>
      <c r="XU11" s="61">
        <v>0.05</v>
      </c>
      <c r="XV11" s="58">
        <f>5.5/1.13</f>
        <v>4.87</v>
      </c>
      <c r="XW11" s="55">
        <f t="shared" si="71"/>
        <v>0</v>
      </c>
      <c r="XX11" s="55"/>
    </row>
    <row r="12" s="49" customFormat="1" spans="1:648">
      <c r="A12" s="57">
        <v>2</v>
      </c>
      <c r="B12" s="57" t="s">
        <v>556</v>
      </c>
      <c r="C12" s="57"/>
      <c r="D12" s="57"/>
      <c r="E12" s="57"/>
      <c r="F12" s="57"/>
      <c r="G12" s="57"/>
      <c r="H12" s="62">
        <f>H13</f>
        <v>191.1</v>
      </c>
      <c r="I12" s="55"/>
      <c r="J12" s="57">
        <v>2</v>
      </c>
      <c r="K12" s="57" t="s">
        <v>556</v>
      </c>
      <c r="L12" s="57"/>
      <c r="M12" s="57"/>
      <c r="N12" s="57"/>
      <c r="O12" s="57"/>
      <c r="P12" s="57"/>
      <c r="Q12" s="62">
        <f>Q13</f>
        <v>165.18</v>
      </c>
      <c r="R12" s="55"/>
      <c r="S12" s="57">
        <v>2</v>
      </c>
      <c r="T12" s="57" t="s">
        <v>556</v>
      </c>
      <c r="U12" s="57"/>
      <c r="V12" s="57"/>
      <c r="W12" s="57"/>
      <c r="X12" s="57"/>
      <c r="Y12" s="57"/>
      <c r="Z12" s="62">
        <f>Z13</f>
        <v>103.64</v>
      </c>
      <c r="AA12" s="55"/>
      <c r="AB12" s="57">
        <v>2</v>
      </c>
      <c r="AC12" s="57" t="s">
        <v>556</v>
      </c>
      <c r="AD12" s="57"/>
      <c r="AE12" s="57"/>
      <c r="AF12" s="57"/>
      <c r="AG12" s="57"/>
      <c r="AH12" s="57"/>
      <c r="AI12" s="62">
        <f>AI13</f>
        <v>16.07</v>
      </c>
      <c r="AJ12" s="55"/>
      <c r="AK12" s="57">
        <v>2</v>
      </c>
      <c r="AL12" s="57" t="s">
        <v>556</v>
      </c>
      <c r="AM12" s="57"/>
      <c r="AN12" s="57"/>
      <c r="AO12" s="57"/>
      <c r="AP12" s="57"/>
      <c r="AQ12" s="57"/>
      <c r="AR12" s="62">
        <f>AR13</f>
        <v>18.22</v>
      </c>
      <c r="AS12" s="55"/>
      <c r="AT12" s="57">
        <v>2</v>
      </c>
      <c r="AU12" s="57" t="s">
        <v>556</v>
      </c>
      <c r="AV12" s="57"/>
      <c r="AW12" s="57"/>
      <c r="AX12" s="57"/>
      <c r="AY12" s="57"/>
      <c r="AZ12" s="57"/>
      <c r="BA12" s="62">
        <f>BA13</f>
        <v>21.43</v>
      </c>
      <c r="BB12" s="55"/>
      <c r="BC12" s="57">
        <v>2</v>
      </c>
      <c r="BD12" s="57" t="s">
        <v>556</v>
      </c>
      <c r="BE12" s="57"/>
      <c r="BF12" s="57"/>
      <c r="BG12" s="57"/>
      <c r="BH12" s="57"/>
      <c r="BI12" s="57"/>
      <c r="BJ12" s="62">
        <f>BJ13</f>
        <v>17.15</v>
      </c>
      <c r="BK12" s="55"/>
      <c r="BL12" s="57">
        <v>2</v>
      </c>
      <c r="BM12" s="57" t="s">
        <v>556</v>
      </c>
      <c r="BN12" s="57"/>
      <c r="BO12" s="57"/>
      <c r="BP12" s="57"/>
      <c r="BQ12" s="57"/>
      <c r="BR12" s="57"/>
      <c r="BS12" s="62">
        <f>BS13</f>
        <v>15.54</v>
      </c>
      <c r="BT12" s="55"/>
      <c r="BU12" s="57">
        <v>2</v>
      </c>
      <c r="BV12" s="57" t="s">
        <v>556</v>
      </c>
      <c r="BW12" s="57"/>
      <c r="BX12" s="57"/>
      <c r="BY12" s="57"/>
      <c r="BZ12" s="57"/>
      <c r="CA12" s="57"/>
      <c r="CB12" s="62">
        <f>CB13</f>
        <v>26.25</v>
      </c>
      <c r="CC12" s="55"/>
      <c r="CD12" s="57">
        <v>2</v>
      </c>
      <c r="CE12" s="57" t="s">
        <v>556</v>
      </c>
      <c r="CF12" s="57"/>
      <c r="CG12" s="57"/>
      <c r="CH12" s="57"/>
      <c r="CI12" s="57"/>
      <c r="CJ12" s="57"/>
      <c r="CK12" s="62">
        <f>CK13</f>
        <v>38.58</v>
      </c>
      <c r="CL12" s="55"/>
      <c r="CM12" s="57">
        <v>2</v>
      </c>
      <c r="CN12" s="57" t="s">
        <v>556</v>
      </c>
      <c r="CO12" s="57"/>
      <c r="CP12" s="57"/>
      <c r="CQ12" s="57"/>
      <c r="CR12" s="57"/>
      <c r="CS12" s="57"/>
      <c r="CT12" s="62">
        <f>CT13</f>
        <v>46.08</v>
      </c>
      <c r="CU12" s="55"/>
      <c r="CV12" s="57">
        <v>2</v>
      </c>
      <c r="CW12" s="57" t="s">
        <v>556</v>
      </c>
      <c r="CX12" s="57"/>
      <c r="CY12" s="57"/>
      <c r="CZ12" s="57"/>
      <c r="DA12" s="57"/>
      <c r="DB12" s="57"/>
      <c r="DC12" s="62">
        <f>DC13</f>
        <v>43.4</v>
      </c>
      <c r="DD12" s="55"/>
      <c r="DE12" s="57">
        <v>2</v>
      </c>
      <c r="DF12" s="57" t="s">
        <v>556</v>
      </c>
      <c r="DG12" s="57"/>
      <c r="DH12" s="57"/>
      <c r="DI12" s="57"/>
      <c r="DJ12" s="57"/>
      <c r="DK12" s="57"/>
      <c r="DL12" s="62">
        <f>DL13</f>
        <v>21.43</v>
      </c>
      <c r="DM12" s="55"/>
      <c r="DN12" s="57">
        <v>2</v>
      </c>
      <c r="DO12" s="57" t="s">
        <v>556</v>
      </c>
      <c r="DP12" s="57"/>
      <c r="DQ12" s="57"/>
      <c r="DR12" s="57"/>
      <c r="DS12" s="57"/>
      <c r="DT12" s="57"/>
      <c r="DU12" s="62">
        <f>DU13</f>
        <v>18.22</v>
      </c>
      <c r="DV12" s="55"/>
      <c r="DW12" s="57">
        <v>2</v>
      </c>
      <c r="DX12" s="57" t="s">
        <v>556</v>
      </c>
      <c r="DY12" s="57"/>
      <c r="DZ12" s="57"/>
      <c r="EA12" s="57"/>
      <c r="EB12" s="57"/>
      <c r="EC12" s="57"/>
      <c r="ED12" s="62">
        <f>ED13</f>
        <v>21.97</v>
      </c>
      <c r="EE12" s="55"/>
      <c r="EF12" s="57">
        <v>2</v>
      </c>
      <c r="EG12" s="57" t="s">
        <v>556</v>
      </c>
      <c r="EH12" s="57"/>
      <c r="EI12" s="57"/>
      <c r="EJ12" s="57"/>
      <c r="EK12" s="57"/>
      <c r="EL12" s="57"/>
      <c r="EM12" s="62">
        <f>EM13</f>
        <v>20.36</v>
      </c>
      <c r="EN12" s="55"/>
      <c r="EO12" s="57">
        <v>2</v>
      </c>
      <c r="EP12" s="57" t="s">
        <v>556</v>
      </c>
      <c r="EQ12" s="57"/>
      <c r="ER12" s="57"/>
      <c r="ES12" s="57"/>
      <c r="ET12" s="57"/>
      <c r="EU12" s="57"/>
      <c r="EV12" s="62">
        <f>EV13</f>
        <v>36.43</v>
      </c>
      <c r="EW12" s="55"/>
      <c r="EX12" s="57">
        <v>2</v>
      </c>
      <c r="EY12" s="57" t="s">
        <v>556</v>
      </c>
      <c r="EZ12" s="57"/>
      <c r="FA12" s="57"/>
      <c r="FB12" s="57"/>
      <c r="FC12" s="57"/>
      <c r="FD12" s="57"/>
      <c r="FE12" s="62">
        <f>FE13</f>
        <v>53.58</v>
      </c>
      <c r="FF12" s="55"/>
      <c r="FG12" s="57">
        <v>2</v>
      </c>
      <c r="FH12" s="57" t="s">
        <v>556</v>
      </c>
      <c r="FI12" s="57"/>
      <c r="FJ12" s="57"/>
      <c r="FK12" s="57"/>
      <c r="FL12" s="57"/>
      <c r="FM12" s="57"/>
      <c r="FN12" s="62">
        <f>FN13</f>
        <v>44.47</v>
      </c>
      <c r="FO12" s="55"/>
      <c r="FP12" s="57">
        <v>2</v>
      </c>
      <c r="FQ12" s="57" t="s">
        <v>556</v>
      </c>
      <c r="FR12" s="57"/>
      <c r="FS12" s="57"/>
      <c r="FT12" s="57"/>
      <c r="FU12" s="57"/>
      <c r="FV12" s="57"/>
      <c r="FW12" s="62">
        <f>FW13</f>
        <v>32.68</v>
      </c>
      <c r="FX12" s="55"/>
      <c r="FY12" s="57">
        <v>2</v>
      </c>
      <c r="FZ12" s="57" t="s">
        <v>556</v>
      </c>
      <c r="GA12" s="57"/>
      <c r="GB12" s="57"/>
      <c r="GC12" s="57"/>
      <c r="GD12" s="57"/>
      <c r="GE12" s="57"/>
      <c r="GF12" s="62">
        <f>GF13</f>
        <v>61.62</v>
      </c>
      <c r="GG12" s="55"/>
      <c r="GH12" s="57">
        <v>2</v>
      </c>
      <c r="GI12" s="57" t="s">
        <v>556</v>
      </c>
      <c r="GJ12" s="57"/>
      <c r="GK12" s="57"/>
      <c r="GL12" s="57"/>
      <c r="GM12" s="57"/>
      <c r="GN12" s="57"/>
      <c r="GO12" s="62">
        <f>GO13</f>
        <v>50.9</v>
      </c>
      <c r="GP12" s="55"/>
      <c r="GQ12" s="57">
        <v>2</v>
      </c>
      <c r="GR12" s="57" t="s">
        <v>556</v>
      </c>
      <c r="GS12" s="57"/>
      <c r="GT12" s="57"/>
      <c r="GU12" s="57"/>
      <c r="GV12" s="57"/>
      <c r="GW12" s="57"/>
      <c r="GX12" s="62">
        <f>GX13</f>
        <v>98.05</v>
      </c>
      <c r="GY12" s="55"/>
      <c r="GZ12" s="57">
        <v>2</v>
      </c>
      <c r="HA12" s="57" t="s">
        <v>556</v>
      </c>
      <c r="HB12" s="57"/>
      <c r="HC12" s="57"/>
      <c r="HD12" s="57"/>
      <c r="HE12" s="57"/>
      <c r="HF12" s="57"/>
      <c r="HG12" s="62">
        <f>HG13</f>
        <v>33.22</v>
      </c>
      <c r="HH12" s="55"/>
      <c r="HI12" s="57">
        <v>2</v>
      </c>
      <c r="HJ12" s="57" t="s">
        <v>556</v>
      </c>
      <c r="HK12" s="57"/>
      <c r="HL12" s="57"/>
      <c r="HM12" s="57"/>
      <c r="HN12" s="57"/>
      <c r="HO12" s="57"/>
      <c r="HP12" s="62">
        <f>HP13</f>
        <v>93.23</v>
      </c>
      <c r="HQ12" s="55"/>
      <c r="HR12" s="57">
        <v>2</v>
      </c>
      <c r="HS12" s="57" t="s">
        <v>556</v>
      </c>
      <c r="HT12" s="57"/>
      <c r="HU12" s="57"/>
      <c r="HV12" s="57"/>
      <c r="HW12" s="57"/>
      <c r="HX12" s="57"/>
      <c r="HY12" s="62">
        <f>HY13</f>
        <v>67.51</v>
      </c>
      <c r="HZ12" s="55"/>
      <c r="IA12" s="57">
        <v>2</v>
      </c>
      <c r="IB12" s="57" t="s">
        <v>556</v>
      </c>
      <c r="IC12" s="57"/>
      <c r="ID12" s="57"/>
      <c r="IE12" s="57"/>
      <c r="IF12" s="57"/>
      <c r="IG12" s="57"/>
      <c r="IH12" s="62">
        <f>IH13</f>
        <v>147.88</v>
      </c>
      <c r="II12" s="55"/>
      <c r="IJ12" s="57">
        <v>2</v>
      </c>
      <c r="IK12" s="57" t="s">
        <v>556</v>
      </c>
      <c r="IL12" s="57"/>
      <c r="IM12" s="57"/>
      <c r="IN12" s="57"/>
      <c r="IO12" s="57"/>
      <c r="IP12" s="57"/>
      <c r="IQ12" s="62">
        <f>IQ13</f>
        <v>138.65</v>
      </c>
      <c r="IR12" s="55"/>
      <c r="IS12" s="57">
        <v>2</v>
      </c>
      <c r="IT12" s="57" t="s">
        <v>556</v>
      </c>
      <c r="IU12" s="57"/>
      <c r="IV12" s="57"/>
      <c r="IW12" s="57"/>
      <c r="IX12" s="57"/>
      <c r="IY12" s="57"/>
      <c r="IZ12" s="62">
        <f>IZ13</f>
        <v>89.84</v>
      </c>
      <c r="JA12" s="55"/>
      <c r="JB12" s="57">
        <v>2</v>
      </c>
      <c r="JC12" s="57" t="s">
        <v>556</v>
      </c>
      <c r="JD12" s="57"/>
      <c r="JE12" s="57"/>
      <c r="JF12" s="57"/>
      <c r="JG12" s="57"/>
      <c r="JH12" s="57"/>
      <c r="JI12" s="62">
        <f>JI13</f>
        <v>58.71</v>
      </c>
      <c r="JJ12" s="55"/>
      <c r="JK12" s="57">
        <v>2</v>
      </c>
      <c r="JL12" s="57" t="s">
        <v>556</v>
      </c>
      <c r="JM12" s="57"/>
      <c r="JN12" s="57"/>
      <c r="JO12" s="57"/>
      <c r="JP12" s="57"/>
      <c r="JQ12" s="57"/>
      <c r="JR12" s="62">
        <f>JR13</f>
        <v>76.4</v>
      </c>
      <c r="JS12" s="55"/>
      <c r="JT12" s="57">
        <v>2</v>
      </c>
      <c r="JU12" s="57" t="s">
        <v>556</v>
      </c>
      <c r="JV12" s="57"/>
      <c r="JW12" s="57"/>
      <c r="JX12" s="57"/>
      <c r="JY12" s="57"/>
      <c r="JZ12" s="57"/>
      <c r="KA12" s="62">
        <f>KA13</f>
        <v>129.45</v>
      </c>
      <c r="KB12" s="55"/>
      <c r="KC12" s="57">
        <v>2</v>
      </c>
      <c r="KD12" s="57" t="s">
        <v>556</v>
      </c>
      <c r="KE12" s="57"/>
      <c r="KF12" s="57"/>
      <c r="KG12" s="57"/>
      <c r="KH12" s="57"/>
      <c r="KI12" s="57"/>
      <c r="KJ12" s="62">
        <f>KJ13</f>
        <v>66.5</v>
      </c>
      <c r="KK12" s="55"/>
      <c r="KL12" s="57">
        <v>2</v>
      </c>
      <c r="KM12" s="57" t="s">
        <v>556</v>
      </c>
      <c r="KN12" s="57"/>
      <c r="KO12" s="57"/>
      <c r="KP12" s="57"/>
      <c r="KQ12" s="57"/>
      <c r="KR12" s="57"/>
      <c r="KS12" s="62">
        <f>KS13</f>
        <v>38.4</v>
      </c>
      <c r="KT12" s="55"/>
      <c r="KU12" s="57">
        <v>2</v>
      </c>
      <c r="KV12" s="57" t="s">
        <v>556</v>
      </c>
      <c r="KW12" s="57"/>
      <c r="KX12" s="57"/>
      <c r="KY12" s="57"/>
      <c r="KZ12" s="57"/>
      <c r="LA12" s="57"/>
      <c r="LB12" s="62">
        <f>LB13</f>
        <v>75.3</v>
      </c>
      <c r="LC12" s="55"/>
      <c r="LD12" s="57">
        <v>2</v>
      </c>
      <c r="LE12" s="57" t="s">
        <v>556</v>
      </c>
      <c r="LF12" s="57"/>
      <c r="LG12" s="57"/>
      <c r="LH12" s="57"/>
      <c r="LI12" s="57"/>
      <c r="LJ12" s="57"/>
      <c r="LK12" s="62">
        <f>LK13</f>
        <v>76.81</v>
      </c>
      <c r="LL12" s="55"/>
      <c r="LM12" s="57">
        <v>2</v>
      </c>
      <c r="LN12" s="57" t="s">
        <v>556</v>
      </c>
      <c r="LO12" s="57"/>
      <c r="LP12" s="57"/>
      <c r="LQ12" s="57"/>
      <c r="LR12" s="57"/>
      <c r="LS12" s="57"/>
      <c r="LT12" s="62">
        <f>LT13</f>
        <v>47.74</v>
      </c>
      <c r="LU12" s="55"/>
      <c r="LV12" s="57">
        <v>2</v>
      </c>
      <c r="LW12" s="57" t="s">
        <v>556</v>
      </c>
      <c r="LX12" s="57"/>
      <c r="LY12" s="57"/>
      <c r="LZ12" s="57"/>
      <c r="MA12" s="57"/>
      <c r="MB12" s="57"/>
      <c r="MC12" s="62">
        <f>MC13</f>
        <v>35.81</v>
      </c>
      <c r="MD12" s="55"/>
      <c r="ME12" s="57">
        <v>2</v>
      </c>
      <c r="MF12" s="57" t="s">
        <v>556</v>
      </c>
      <c r="MG12" s="57"/>
      <c r="MH12" s="57"/>
      <c r="MI12" s="57"/>
      <c r="MJ12" s="57"/>
      <c r="MK12" s="57"/>
      <c r="ML12" s="62">
        <f>ML13</f>
        <v>42.63</v>
      </c>
      <c r="MM12" s="55"/>
      <c r="MN12" s="57">
        <v>2</v>
      </c>
      <c r="MO12" s="57" t="s">
        <v>556</v>
      </c>
      <c r="MP12" s="57"/>
      <c r="MQ12" s="57"/>
      <c r="MR12" s="57"/>
      <c r="MS12" s="57"/>
      <c r="MT12" s="57"/>
      <c r="MU12" s="62">
        <f>MU13</f>
        <v>105.71</v>
      </c>
      <c r="MV12" s="55"/>
      <c r="MW12" s="57">
        <v>2</v>
      </c>
      <c r="MX12" s="57" t="s">
        <v>556</v>
      </c>
      <c r="MY12" s="57"/>
      <c r="MZ12" s="57"/>
      <c r="NA12" s="57"/>
      <c r="NB12" s="57"/>
      <c r="NC12" s="57"/>
      <c r="ND12" s="62">
        <f>ND13</f>
        <v>69.91</v>
      </c>
      <c r="NE12" s="55"/>
      <c r="NF12" s="57">
        <v>2</v>
      </c>
      <c r="NG12" s="57" t="s">
        <v>556</v>
      </c>
      <c r="NH12" s="57"/>
      <c r="NI12" s="57"/>
      <c r="NJ12" s="57"/>
      <c r="NK12" s="57"/>
      <c r="NL12" s="57"/>
      <c r="NM12" s="62">
        <f>NM13</f>
        <v>83.55</v>
      </c>
      <c r="NN12" s="55"/>
      <c r="NO12" s="57">
        <v>2</v>
      </c>
      <c r="NP12" s="57" t="s">
        <v>556</v>
      </c>
      <c r="NQ12" s="57"/>
      <c r="NR12" s="57"/>
      <c r="NS12" s="57"/>
      <c r="NT12" s="57"/>
      <c r="NU12" s="57"/>
      <c r="NV12" s="62">
        <f>NV13</f>
        <v>76.05</v>
      </c>
      <c r="NW12" s="55"/>
      <c r="NX12" s="57">
        <v>2</v>
      </c>
      <c r="NY12" s="57" t="s">
        <v>556</v>
      </c>
      <c r="NZ12" s="57"/>
      <c r="OA12" s="57"/>
      <c r="OB12" s="57"/>
      <c r="OC12" s="57"/>
      <c r="OD12" s="57"/>
      <c r="OE12" s="62">
        <f>OE13</f>
        <v>0</v>
      </c>
      <c r="OF12" s="55"/>
      <c r="OG12" s="57">
        <v>2</v>
      </c>
      <c r="OH12" s="57" t="s">
        <v>556</v>
      </c>
      <c r="OI12" s="57"/>
      <c r="OJ12" s="57"/>
      <c r="OK12" s="57"/>
      <c r="OL12" s="57"/>
      <c r="OM12" s="57"/>
      <c r="ON12" s="62">
        <f>ON13</f>
        <v>0</v>
      </c>
      <c r="OO12" s="55"/>
      <c r="OP12" s="57">
        <v>2</v>
      </c>
      <c r="OQ12" s="57" t="s">
        <v>556</v>
      </c>
      <c r="OR12" s="57"/>
      <c r="OS12" s="57"/>
      <c r="OT12" s="57"/>
      <c r="OU12" s="57"/>
      <c r="OV12" s="57"/>
      <c r="OW12" s="62">
        <f>OW13</f>
        <v>0</v>
      </c>
      <c r="OX12" s="55"/>
      <c r="OY12" s="57">
        <v>2</v>
      </c>
      <c r="OZ12" s="57" t="s">
        <v>556</v>
      </c>
      <c r="PA12" s="57"/>
      <c r="PB12" s="57"/>
      <c r="PC12" s="57"/>
      <c r="PD12" s="57"/>
      <c r="PE12" s="57"/>
      <c r="PF12" s="62">
        <f>PF13</f>
        <v>50.9</v>
      </c>
      <c r="PG12" s="55"/>
      <c r="PH12" s="57">
        <v>2</v>
      </c>
      <c r="PI12" s="57" t="s">
        <v>556</v>
      </c>
      <c r="PJ12" s="57"/>
      <c r="PK12" s="57"/>
      <c r="PL12" s="57"/>
      <c r="PM12" s="57"/>
      <c r="PN12" s="57"/>
      <c r="PO12" s="62">
        <f>PO13</f>
        <v>76.81</v>
      </c>
      <c r="PP12" s="55"/>
      <c r="PQ12" s="57">
        <v>2</v>
      </c>
      <c r="PR12" s="57" t="s">
        <v>556</v>
      </c>
      <c r="PS12" s="57"/>
      <c r="PT12" s="57"/>
      <c r="PU12" s="57"/>
      <c r="PV12" s="57"/>
      <c r="PW12" s="57"/>
      <c r="PX12" s="62">
        <f>PX13</f>
        <v>98.64</v>
      </c>
      <c r="PY12" s="55"/>
      <c r="PZ12" s="57">
        <v>2</v>
      </c>
      <c r="QA12" s="57" t="s">
        <v>556</v>
      </c>
      <c r="QB12" s="57"/>
      <c r="QC12" s="57"/>
      <c r="QD12" s="57"/>
      <c r="QE12" s="57"/>
      <c r="QF12" s="57"/>
      <c r="QG12" s="62">
        <f>QG13</f>
        <v>13.79</v>
      </c>
      <c r="QH12" s="55"/>
      <c r="QI12" s="57">
        <v>2</v>
      </c>
      <c r="QJ12" s="57" t="s">
        <v>556</v>
      </c>
      <c r="QK12" s="57"/>
      <c r="QL12" s="57"/>
      <c r="QM12" s="57"/>
      <c r="QN12" s="57"/>
      <c r="QO12" s="57"/>
      <c r="QP12" s="62">
        <f>QP13</f>
        <v>8.9</v>
      </c>
      <c r="QQ12" s="55"/>
      <c r="QR12" s="57">
        <v>2</v>
      </c>
      <c r="QS12" s="57" t="s">
        <v>556</v>
      </c>
      <c r="QT12" s="57"/>
      <c r="QU12" s="57"/>
      <c r="QV12" s="57"/>
      <c r="QW12" s="57"/>
      <c r="QX12" s="57"/>
      <c r="QY12" s="62">
        <f>QY13</f>
        <v>19.35</v>
      </c>
      <c r="QZ12" s="55"/>
      <c r="RA12" s="57">
        <v>2</v>
      </c>
      <c r="RB12" s="57" t="s">
        <v>556</v>
      </c>
      <c r="RC12" s="57"/>
      <c r="RD12" s="57"/>
      <c r="RE12" s="57"/>
      <c r="RF12" s="57"/>
      <c r="RG12" s="57"/>
      <c r="RH12" s="62">
        <f>RH13</f>
        <v>12.68</v>
      </c>
      <c r="RI12" s="55"/>
      <c r="RJ12" s="57">
        <v>2</v>
      </c>
      <c r="RK12" s="57" t="s">
        <v>556</v>
      </c>
      <c r="RL12" s="57"/>
      <c r="RM12" s="57"/>
      <c r="RN12" s="57"/>
      <c r="RO12" s="57"/>
      <c r="RP12" s="57"/>
      <c r="RQ12" s="62">
        <f>RQ13</f>
        <v>10.45</v>
      </c>
      <c r="RR12" s="55"/>
      <c r="RS12" s="57">
        <v>2</v>
      </c>
      <c r="RT12" s="57" t="s">
        <v>556</v>
      </c>
      <c r="RU12" s="57"/>
      <c r="RV12" s="57"/>
      <c r="RW12" s="57"/>
      <c r="RX12" s="57"/>
      <c r="RY12" s="57"/>
      <c r="RZ12" s="62">
        <f>RZ13</f>
        <v>14.01</v>
      </c>
      <c r="SA12" s="55"/>
      <c r="SB12" s="57">
        <v>2</v>
      </c>
      <c r="SC12" s="57" t="s">
        <v>556</v>
      </c>
      <c r="SD12" s="57"/>
      <c r="SE12" s="57"/>
      <c r="SF12" s="57"/>
      <c r="SG12" s="57"/>
      <c r="SH12" s="57"/>
      <c r="SI12" s="62">
        <f>SI13</f>
        <v>41.41</v>
      </c>
      <c r="SJ12" s="55"/>
      <c r="SK12" s="57">
        <v>2</v>
      </c>
      <c r="SL12" s="57" t="s">
        <v>556</v>
      </c>
      <c r="SM12" s="57"/>
      <c r="SN12" s="57"/>
      <c r="SO12" s="57"/>
      <c r="SP12" s="57"/>
      <c r="SQ12" s="57"/>
      <c r="SR12" s="62">
        <f>SR13</f>
        <v>14.46</v>
      </c>
      <c r="SS12" s="55"/>
      <c r="ST12" s="57">
        <v>2</v>
      </c>
      <c r="SU12" s="57" t="s">
        <v>556</v>
      </c>
      <c r="SV12" s="57"/>
      <c r="SW12" s="57"/>
      <c r="SX12" s="57"/>
      <c r="SY12" s="57"/>
      <c r="SZ12" s="57"/>
      <c r="TA12" s="62">
        <f>TA13</f>
        <v>8.45</v>
      </c>
      <c r="TB12" s="55"/>
      <c r="TC12" s="57">
        <v>2</v>
      </c>
      <c r="TD12" s="57" t="s">
        <v>556</v>
      </c>
      <c r="TE12" s="57"/>
      <c r="TF12" s="57"/>
      <c r="TG12" s="57"/>
      <c r="TH12" s="57"/>
      <c r="TI12" s="57"/>
      <c r="TJ12" s="62">
        <f>TJ13</f>
        <v>16.01</v>
      </c>
      <c r="TK12" s="55"/>
      <c r="TL12" s="57">
        <v>2</v>
      </c>
      <c r="TM12" s="57" t="s">
        <v>556</v>
      </c>
      <c r="TN12" s="57"/>
      <c r="TO12" s="57"/>
      <c r="TP12" s="57"/>
      <c r="TQ12" s="57"/>
      <c r="TR12" s="57"/>
      <c r="TS12" s="62">
        <f>TS13</f>
        <v>21.35</v>
      </c>
      <c r="TT12" s="55"/>
      <c r="TU12" s="57">
        <v>2</v>
      </c>
      <c r="TV12" s="57" t="s">
        <v>556</v>
      </c>
      <c r="TW12" s="57"/>
      <c r="TX12" s="57"/>
      <c r="TY12" s="57"/>
      <c r="TZ12" s="57"/>
      <c r="UA12" s="57"/>
      <c r="UB12" s="62">
        <f>UB13</f>
        <v>25.8</v>
      </c>
      <c r="UC12" s="55"/>
      <c r="UD12" s="57">
        <v>2</v>
      </c>
      <c r="UE12" s="57" t="s">
        <v>556</v>
      </c>
      <c r="UF12" s="57"/>
      <c r="UG12" s="57"/>
      <c r="UH12" s="57"/>
      <c r="UI12" s="57"/>
      <c r="UJ12" s="57"/>
      <c r="UK12" s="62">
        <f>UK13</f>
        <v>84.11</v>
      </c>
      <c r="UL12" s="55"/>
      <c r="UM12" s="57">
        <v>2</v>
      </c>
      <c r="UN12" s="57" t="s">
        <v>556</v>
      </c>
      <c r="UO12" s="57"/>
      <c r="UP12" s="57"/>
      <c r="UQ12" s="57"/>
      <c r="UR12" s="57"/>
      <c r="US12" s="57"/>
      <c r="UT12" s="62">
        <f>UT13</f>
        <v>16.01</v>
      </c>
      <c r="UU12" s="55"/>
      <c r="UV12" s="57">
        <v>2</v>
      </c>
      <c r="UW12" s="57" t="s">
        <v>556</v>
      </c>
      <c r="UX12" s="57"/>
      <c r="UY12" s="57"/>
      <c r="UZ12" s="57"/>
      <c r="VA12" s="57"/>
      <c r="VB12" s="57"/>
      <c r="VC12" s="62">
        <f>VC13</f>
        <v>13.79</v>
      </c>
      <c r="VD12" s="55"/>
      <c r="VE12" s="57">
        <v>2</v>
      </c>
      <c r="VF12" s="57" t="s">
        <v>556</v>
      </c>
      <c r="VG12" s="57"/>
      <c r="VH12" s="57"/>
      <c r="VI12" s="57"/>
      <c r="VJ12" s="57"/>
      <c r="VK12" s="57"/>
      <c r="VL12" s="62">
        <f>VL13</f>
        <v>23.35</v>
      </c>
      <c r="VM12" s="55"/>
      <c r="VN12" s="57">
        <v>2</v>
      </c>
      <c r="VO12" s="57" t="s">
        <v>556</v>
      </c>
      <c r="VP12" s="57"/>
      <c r="VQ12" s="57"/>
      <c r="VR12" s="57"/>
      <c r="VS12" s="57"/>
      <c r="VT12" s="57"/>
      <c r="VU12" s="62">
        <f>VU13</f>
        <v>7.62</v>
      </c>
      <c r="VV12" s="55"/>
      <c r="VW12" s="57">
        <v>2</v>
      </c>
      <c r="VX12" s="57" t="s">
        <v>556</v>
      </c>
      <c r="VY12" s="57"/>
      <c r="VZ12" s="57"/>
      <c r="WA12" s="57"/>
      <c r="WB12" s="57"/>
      <c r="WC12" s="57"/>
      <c r="WD12" s="62">
        <f>WD13</f>
        <v>7.62</v>
      </c>
      <c r="WE12" s="55"/>
      <c r="WF12" s="57">
        <v>2</v>
      </c>
      <c r="WG12" s="57" t="s">
        <v>556</v>
      </c>
      <c r="WH12" s="57"/>
      <c r="WI12" s="57"/>
      <c r="WJ12" s="57"/>
      <c r="WK12" s="57"/>
      <c r="WL12" s="57"/>
      <c r="WM12" s="62">
        <f>WM13</f>
        <v>10.59</v>
      </c>
      <c r="WN12" s="55"/>
      <c r="WO12" s="57">
        <v>2</v>
      </c>
      <c r="WP12" s="57" t="s">
        <v>556</v>
      </c>
      <c r="WQ12" s="57"/>
      <c r="WR12" s="57"/>
      <c r="WS12" s="57"/>
      <c r="WT12" s="57"/>
      <c r="WU12" s="57"/>
      <c r="WV12" s="62">
        <f>WV13</f>
        <v>13.13</v>
      </c>
      <c r="WW12" s="55"/>
      <c r="WX12" s="57">
        <v>2</v>
      </c>
      <c r="WY12" s="57" t="s">
        <v>556</v>
      </c>
      <c r="WZ12" s="57"/>
      <c r="XA12" s="57"/>
      <c r="XB12" s="57"/>
      <c r="XC12" s="57"/>
      <c r="XD12" s="57"/>
      <c r="XE12" s="62">
        <f>XE13</f>
        <v>13.97</v>
      </c>
      <c r="XF12" s="55"/>
      <c r="XG12" s="57">
        <v>2</v>
      </c>
      <c r="XH12" s="57" t="s">
        <v>556</v>
      </c>
      <c r="XI12" s="57"/>
      <c r="XJ12" s="57"/>
      <c r="XK12" s="57"/>
      <c r="XL12" s="57"/>
      <c r="XM12" s="57"/>
      <c r="XN12" s="62">
        <f>XN13</f>
        <v>12.28</v>
      </c>
      <c r="XO12" s="55"/>
      <c r="XP12" s="57">
        <v>2</v>
      </c>
      <c r="XQ12" s="57" t="s">
        <v>556</v>
      </c>
      <c r="XR12" s="57"/>
      <c r="XS12" s="57"/>
      <c r="XT12" s="57"/>
      <c r="XU12" s="57"/>
      <c r="XV12" s="57"/>
      <c r="XW12" s="62">
        <f>XW13</f>
        <v>9.31</v>
      </c>
      <c r="XX12" s="55"/>
    </row>
    <row r="13" s="49" customFormat="1" spans="1:648">
      <c r="A13" s="53">
        <v>2.1</v>
      </c>
      <c r="B13" s="53" t="s">
        <v>557</v>
      </c>
      <c r="C13" s="53"/>
      <c r="D13" s="53" t="s">
        <v>558</v>
      </c>
      <c r="E13" s="58">
        <f>[1]地弹门!E21</f>
        <v>0.59</v>
      </c>
      <c r="F13" s="53">
        <v>0</v>
      </c>
      <c r="G13" s="58">
        <f>[1]地弹门!C21</f>
        <v>323.89</v>
      </c>
      <c r="H13" s="58">
        <f t="shared" ref="H13:H19" si="72">E13*(1+F13)*G13</f>
        <v>191.1</v>
      </c>
      <c r="I13" s="55" t="s">
        <v>559</v>
      </c>
      <c r="J13" s="53">
        <v>2.1</v>
      </c>
      <c r="K13" s="53" t="s">
        <v>557</v>
      </c>
      <c r="L13" s="53"/>
      <c r="M13" s="53" t="s">
        <v>558</v>
      </c>
      <c r="N13" s="58">
        <f>[1]地弹门!O21</f>
        <v>0.51</v>
      </c>
      <c r="O13" s="53">
        <v>0</v>
      </c>
      <c r="P13" s="58">
        <f>[1]地弹门!M21</f>
        <v>323.89</v>
      </c>
      <c r="Q13" s="58">
        <f t="shared" ref="Q13:Q19" si="73">N13*(1+O13)*P13</f>
        <v>165.18</v>
      </c>
      <c r="R13" s="55" t="s">
        <v>559</v>
      </c>
      <c r="S13" s="53">
        <v>2.1</v>
      </c>
      <c r="T13" s="53" t="s">
        <v>557</v>
      </c>
      <c r="U13" s="53"/>
      <c r="V13" s="53" t="s">
        <v>558</v>
      </c>
      <c r="W13" s="58">
        <f>[1]地弹门!Y21</f>
        <v>0.32</v>
      </c>
      <c r="X13" s="53">
        <v>0</v>
      </c>
      <c r="Y13" s="58">
        <f>[1]地弹门!W21</f>
        <v>323.89</v>
      </c>
      <c r="Z13" s="58">
        <f>W13*(1+X13)*Y13</f>
        <v>103.64</v>
      </c>
      <c r="AA13" s="55" t="s">
        <v>559</v>
      </c>
      <c r="AB13" s="53">
        <v>2.1</v>
      </c>
      <c r="AC13" s="53" t="s">
        <v>557</v>
      </c>
      <c r="AD13" s="53"/>
      <c r="AE13" s="53" t="s">
        <v>558</v>
      </c>
      <c r="AF13" s="7">
        <f>'[1]55系列隔热内平开窗（5+12+5LOW -E6）'!E19</f>
        <v>0.3</v>
      </c>
      <c r="AG13" s="53">
        <v>0</v>
      </c>
      <c r="AH13" s="58">
        <f>'[1]55系列隔热内平开窗（5+12+5LOW -E6）'!C19</f>
        <v>53.58</v>
      </c>
      <c r="AI13" s="58">
        <f>AF13*(1+AG13)*AH13</f>
        <v>16.07</v>
      </c>
      <c r="AJ13" s="55" t="s">
        <v>559</v>
      </c>
      <c r="AK13" s="53">
        <v>2.1</v>
      </c>
      <c r="AL13" s="53" t="s">
        <v>557</v>
      </c>
      <c r="AM13" s="53"/>
      <c r="AN13" s="53" t="s">
        <v>558</v>
      </c>
      <c r="AO13" s="7">
        <f>'[1]55系列隔热内平开窗（5+12+5LOW -E6）'!O19</f>
        <v>0.34</v>
      </c>
      <c r="AP13" s="53">
        <v>0</v>
      </c>
      <c r="AQ13" s="58">
        <f>'[1]55系列隔热内平开窗（5+12+5LOW -E6）'!M19</f>
        <v>53.58</v>
      </c>
      <c r="AR13" s="58">
        <f t="shared" ref="AR13:AR19" si="74">AO13*(1+AP13)*AQ13</f>
        <v>18.22</v>
      </c>
      <c r="AS13" s="55" t="s">
        <v>559</v>
      </c>
      <c r="AT13" s="53">
        <v>2.1</v>
      </c>
      <c r="AU13" s="53" t="s">
        <v>557</v>
      </c>
      <c r="AV13" s="53"/>
      <c r="AW13" s="53" t="s">
        <v>558</v>
      </c>
      <c r="AX13" s="7">
        <f>'[1]55系列隔热内平开窗（5+12+5LOW -E6）'!Y19</f>
        <v>0.4</v>
      </c>
      <c r="AY13" s="53">
        <v>0</v>
      </c>
      <c r="AZ13" s="58">
        <f>'[1]55系列隔热内平开窗（5+12+5LOW -E6）'!W19</f>
        <v>53.58</v>
      </c>
      <c r="BA13" s="58">
        <f>AX13*(1+AY13)*AZ13</f>
        <v>21.43</v>
      </c>
      <c r="BB13" s="55" t="s">
        <v>559</v>
      </c>
      <c r="BC13" s="53">
        <v>2.1</v>
      </c>
      <c r="BD13" s="53" t="s">
        <v>557</v>
      </c>
      <c r="BE13" s="53"/>
      <c r="BF13" s="53" t="s">
        <v>558</v>
      </c>
      <c r="BG13" s="7">
        <f>'[1]55系列隔热内平开窗（5+12+5LOW -E6）'!AI19</f>
        <v>0.32</v>
      </c>
      <c r="BH13" s="53">
        <v>0</v>
      </c>
      <c r="BI13" s="58">
        <f>'[1]55系列隔热内平开窗（5+12+5LOW -E6）'!AG19</f>
        <v>53.58</v>
      </c>
      <c r="BJ13" s="58">
        <f>BG13*(1+BH13)*BI13</f>
        <v>17.15</v>
      </c>
      <c r="BK13" s="55" t="s">
        <v>559</v>
      </c>
      <c r="BL13" s="53">
        <v>2.1</v>
      </c>
      <c r="BM13" s="53" t="s">
        <v>557</v>
      </c>
      <c r="BN13" s="53"/>
      <c r="BO13" s="53" t="s">
        <v>558</v>
      </c>
      <c r="BP13" s="7">
        <f>'[1]55系列隔热内平开窗（5+12+5LOW -E6）'!AS19</f>
        <v>0.29</v>
      </c>
      <c r="BQ13" s="53">
        <v>0</v>
      </c>
      <c r="BR13" s="58">
        <f>'[1]55系列隔热内平开窗（5+12+5LOW -E6）'!AQ19</f>
        <v>53.58</v>
      </c>
      <c r="BS13" s="58">
        <f>BP13*(1+BQ13)*BR13</f>
        <v>15.54</v>
      </c>
      <c r="BT13" s="55" t="s">
        <v>559</v>
      </c>
      <c r="BU13" s="53">
        <v>2.1</v>
      </c>
      <c r="BV13" s="53" t="s">
        <v>557</v>
      </c>
      <c r="BW13" s="53"/>
      <c r="BX13" s="53" t="s">
        <v>558</v>
      </c>
      <c r="BY13" s="7">
        <f>'[1]55系列隔热内平开窗（5+12+5LOW -E6）'!BC19</f>
        <v>0.49</v>
      </c>
      <c r="BZ13" s="53">
        <v>0</v>
      </c>
      <c r="CA13" s="58">
        <f>'[1]55系列隔热内平开窗（5+12+5LOW -E6）'!BA19</f>
        <v>53.58</v>
      </c>
      <c r="CB13" s="58">
        <f>BY13*(1+BZ13)*CA13</f>
        <v>26.25</v>
      </c>
      <c r="CC13" s="55" t="s">
        <v>559</v>
      </c>
      <c r="CD13" s="53">
        <v>2.1</v>
      </c>
      <c r="CE13" s="53" t="s">
        <v>557</v>
      </c>
      <c r="CF13" s="53"/>
      <c r="CG13" s="53" t="s">
        <v>558</v>
      </c>
      <c r="CH13" s="7">
        <f>'[1]55系列隔热内平开窗（5+12+5LOW -E6）'!BM19</f>
        <v>0.72</v>
      </c>
      <c r="CI13" s="53">
        <v>0</v>
      </c>
      <c r="CJ13" s="58">
        <f>'[1]55系列隔热内平开窗（5+12+5LOW -E6）'!BK19</f>
        <v>53.58</v>
      </c>
      <c r="CK13" s="58">
        <f t="shared" ref="CK13:CK19" si="75">CH13*(1+CI13)*CJ13</f>
        <v>38.58</v>
      </c>
      <c r="CL13" s="55" t="s">
        <v>559</v>
      </c>
      <c r="CM13" s="53">
        <v>2.1</v>
      </c>
      <c r="CN13" s="53" t="s">
        <v>557</v>
      </c>
      <c r="CO13" s="53"/>
      <c r="CP13" s="53" t="s">
        <v>558</v>
      </c>
      <c r="CQ13" s="7">
        <f>'[1]55系列隔热内平开窗（5+12+5LOW -E6）'!BW19</f>
        <v>0.86</v>
      </c>
      <c r="CR13" s="53">
        <v>0</v>
      </c>
      <c r="CS13" s="58">
        <f>'[1]55系列隔热内平开窗（5+12+5LOW -E6）'!BU19</f>
        <v>53.58</v>
      </c>
      <c r="CT13" s="58">
        <f t="shared" ref="CT13:CT19" si="76">CQ13*(1+CR13)*CS13</f>
        <v>46.08</v>
      </c>
      <c r="CU13" s="55" t="s">
        <v>559</v>
      </c>
      <c r="CV13" s="53">
        <v>2.1</v>
      </c>
      <c r="CW13" s="53" t="s">
        <v>557</v>
      </c>
      <c r="CX13" s="53"/>
      <c r="CY13" s="53" t="s">
        <v>558</v>
      </c>
      <c r="CZ13" s="7">
        <f>'[1]55系列隔热内平开窗（5+12+5LOW -E6）'!CG19</f>
        <v>0.81</v>
      </c>
      <c r="DA13" s="53">
        <v>0</v>
      </c>
      <c r="DB13" s="58">
        <f>'[1]55系列隔热内平开窗（5+12+5LOW -E6）'!CE19</f>
        <v>53.58</v>
      </c>
      <c r="DC13" s="58">
        <f t="shared" ref="DC13:DC19" si="77">CZ13*(1+DA13)*DB13</f>
        <v>43.4</v>
      </c>
      <c r="DD13" s="55" t="s">
        <v>559</v>
      </c>
      <c r="DE13" s="53">
        <v>2.1</v>
      </c>
      <c r="DF13" s="53" t="s">
        <v>557</v>
      </c>
      <c r="DG13" s="53"/>
      <c r="DH13" s="53" t="s">
        <v>558</v>
      </c>
      <c r="DI13" s="7">
        <f>'[1]55系列隔热内平开窗（5+12+5LOW -E6）'!CQ19</f>
        <v>0.4</v>
      </c>
      <c r="DJ13" s="53">
        <v>0</v>
      </c>
      <c r="DK13" s="58">
        <f>'[1]55系列隔热内平开窗（5+12+5LOW -E6）'!CO19</f>
        <v>53.58</v>
      </c>
      <c r="DL13" s="58">
        <f t="shared" ref="DL13:DL19" si="78">DI13*(1+DJ13)*DK13</f>
        <v>21.43</v>
      </c>
      <c r="DM13" s="55" t="s">
        <v>559</v>
      </c>
      <c r="DN13" s="53">
        <v>2.1</v>
      </c>
      <c r="DO13" s="53" t="s">
        <v>557</v>
      </c>
      <c r="DP13" s="53"/>
      <c r="DQ13" s="53" t="s">
        <v>558</v>
      </c>
      <c r="DR13" s="7">
        <f>'[1]55系列隔热内平开窗（5+12+5LOW -E6）'!DA19</f>
        <v>0.34</v>
      </c>
      <c r="DS13" s="53">
        <v>0</v>
      </c>
      <c r="DT13" s="58">
        <f>'[1]55系列隔热内平开窗（5+12+5LOW -E6）'!CY19</f>
        <v>53.58</v>
      </c>
      <c r="DU13" s="58">
        <f t="shared" ref="DU13:DU19" si="79">DR13*(1+DS13)*DT13</f>
        <v>18.22</v>
      </c>
      <c r="DV13" s="55" t="s">
        <v>559</v>
      </c>
      <c r="DW13" s="53">
        <v>2.1</v>
      </c>
      <c r="DX13" s="53" t="s">
        <v>557</v>
      </c>
      <c r="DY13" s="53"/>
      <c r="DZ13" s="53" t="s">
        <v>558</v>
      </c>
      <c r="EA13" s="7">
        <f>'[1]55系列隔热内平开窗（5+12+5LOW -E6）'!DK19</f>
        <v>0.41</v>
      </c>
      <c r="EB13" s="53">
        <v>0</v>
      </c>
      <c r="EC13" s="58">
        <f>'[1]55系列隔热内平开窗（5+12+5LOW -E6）'!DI19</f>
        <v>53.58</v>
      </c>
      <c r="ED13" s="58">
        <f t="shared" ref="ED13:ED19" si="80">EA13*(1+EB13)*EC13</f>
        <v>21.97</v>
      </c>
      <c r="EE13" s="55" t="s">
        <v>559</v>
      </c>
      <c r="EF13" s="53">
        <v>2.1</v>
      </c>
      <c r="EG13" s="53" t="s">
        <v>557</v>
      </c>
      <c r="EH13" s="53"/>
      <c r="EI13" s="53" t="s">
        <v>558</v>
      </c>
      <c r="EJ13" s="7">
        <f>'[1]55系列隔热内平开窗（5+12+5LOW -E6）'!DU19</f>
        <v>0.38</v>
      </c>
      <c r="EK13" s="53">
        <v>0</v>
      </c>
      <c r="EL13" s="58">
        <f>'[1]55系列隔热内平开窗（5+12+5LOW -E6）'!DS19</f>
        <v>53.58</v>
      </c>
      <c r="EM13" s="58">
        <f t="shared" ref="EM13:EM19" si="81">EJ13*(1+EK13)*EL13</f>
        <v>20.36</v>
      </c>
      <c r="EN13" s="55" t="s">
        <v>559</v>
      </c>
      <c r="EO13" s="53">
        <v>2.1</v>
      </c>
      <c r="EP13" s="53" t="s">
        <v>557</v>
      </c>
      <c r="EQ13" s="53"/>
      <c r="ER13" s="53" t="s">
        <v>558</v>
      </c>
      <c r="ES13" s="7">
        <f>'[1]55系列隔热内平开窗（5+12+5LOW -E6）'!EE19</f>
        <v>0.68</v>
      </c>
      <c r="ET13" s="53">
        <v>0</v>
      </c>
      <c r="EU13" s="58">
        <f>'[1]55系列隔热内平开窗（5+12+5LOW -E6）'!EC19</f>
        <v>53.58</v>
      </c>
      <c r="EV13" s="58">
        <f t="shared" ref="EV13:EV19" si="82">ES13*(1+ET13)*EU13</f>
        <v>36.43</v>
      </c>
      <c r="EW13" s="55" t="s">
        <v>559</v>
      </c>
      <c r="EX13" s="53">
        <v>2.1</v>
      </c>
      <c r="EY13" s="53" t="s">
        <v>557</v>
      </c>
      <c r="EZ13" s="53"/>
      <c r="FA13" s="53" t="s">
        <v>558</v>
      </c>
      <c r="FB13" s="7">
        <f>'[1]55系列隔热内平开窗（5+12+5LOW -E6）'!EO19</f>
        <v>1</v>
      </c>
      <c r="FC13" s="53">
        <v>0</v>
      </c>
      <c r="FD13" s="58">
        <f>'[1]55系列隔热内平开窗（5+12+5LOW -E6）'!EM19</f>
        <v>53.58</v>
      </c>
      <c r="FE13" s="58">
        <f t="shared" ref="FE13:FE19" si="83">FB13*(1+FC13)*FD13</f>
        <v>53.58</v>
      </c>
      <c r="FF13" s="55" t="s">
        <v>559</v>
      </c>
      <c r="FG13" s="53">
        <v>2.1</v>
      </c>
      <c r="FH13" s="53" t="s">
        <v>557</v>
      </c>
      <c r="FI13" s="53"/>
      <c r="FJ13" s="53" t="s">
        <v>558</v>
      </c>
      <c r="FK13" s="7">
        <f>'[1]55系列隔热内平开窗（5+12+5LOW -E6）'!EY19</f>
        <v>0.83</v>
      </c>
      <c r="FL13" s="53">
        <v>0</v>
      </c>
      <c r="FM13" s="58">
        <f>'[1]55系列隔热内平开窗（5+12+5LOW -E6）'!EW19</f>
        <v>53.58</v>
      </c>
      <c r="FN13" s="58">
        <f t="shared" ref="FN13:FN19" si="84">FK13*(1+FL13)*FM13</f>
        <v>44.47</v>
      </c>
      <c r="FO13" s="55" t="s">
        <v>559</v>
      </c>
      <c r="FP13" s="53">
        <v>2.1</v>
      </c>
      <c r="FQ13" s="53" t="s">
        <v>557</v>
      </c>
      <c r="FR13" s="53"/>
      <c r="FS13" s="53" t="s">
        <v>558</v>
      </c>
      <c r="FT13" s="7">
        <f>'[1]55系列隔热内平开窗（5+12+5LOW -E6）'!FI19</f>
        <v>0.61</v>
      </c>
      <c r="FU13" s="53">
        <v>0</v>
      </c>
      <c r="FV13" s="58">
        <f>'[1]55系列隔热内平开窗（5+12+5LOW -E6）'!FG19</f>
        <v>53.58</v>
      </c>
      <c r="FW13" s="58">
        <f t="shared" ref="FW13:FW19" si="85">FT13*(1+FU13)*FV13</f>
        <v>32.68</v>
      </c>
      <c r="FX13" s="55" t="s">
        <v>559</v>
      </c>
      <c r="FY13" s="53">
        <v>2.1</v>
      </c>
      <c r="FZ13" s="53" t="s">
        <v>557</v>
      </c>
      <c r="GA13" s="53"/>
      <c r="GB13" s="53" t="s">
        <v>558</v>
      </c>
      <c r="GC13" s="7">
        <f>'[1]55系列隔热内平开窗（5+12+5LOW -E6）'!FS19</f>
        <v>1.15</v>
      </c>
      <c r="GD13" s="53">
        <v>0</v>
      </c>
      <c r="GE13" s="58">
        <f>'[1]55系列隔热内平开窗（5+12+5LOW -E6）'!FQ19</f>
        <v>53.58</v>
      </c>
      <c r="GF13" s="58">
        <f t="shared" ref="GF13:GF19" si="86">GC13*(1+GD13)*GE13</f>
        <v>61.62</v>
      </c>
      <c r="GG13" s="55" t="s">
        <v>559</v>
      </c>
      <c r="GH13" s="53">
        <v>2.1</v>
      </c>
      <c r="GI13" s="53" t="s">
        <v>557</v>
      </c>
      <c r="GJ13" s="53"/>
      <c r="GK13" s="53" t="s">
        <v>558</v>
      </c>
      <c r="GL13" s="7">
        <f>'[1]55系列隔热内平开窗（5+12+5LOW -E6）'!GC19</f>
        <v>0.95</v>
      </c>
      <c r="GM13" s="53">
        <v>0</v>
      </c>
      <c r="GN13" s="58">
        <f>'[1]55系列隔热内平开窗（5+12+5LOW -E6）'!GA19</f>
        <v>53.58</v>
      </c>
      <c r="GO13" s="58">
        <f t="shared" ref="GO13:GO19" si="87">GL13*(1+GM13)*GN13</f>
        <v>50.9</v>
      </c>
      <c r="GP13" s="55" t="s">
        <v>559</v>
      </c>
      <c r="GQ13" s="53">
        <v>2.1</v>
      </c>
      <c r="GR13" s="53" t="s">
        <v>557</v>
      </c>
      <c r="GS13" s="53"/>
      <c r="GT13" s="53" t="s">
        <v>558</v>
      </c>
      <c r="GU13" s="7">
        <f>'[1]55系列隔热内平开窗（5+12+5LOW -E6）'!GM19</f>
        <v>1.83</v>
      </c>
      <c r="GV13" s="53">
        <v>0</v>
      </c>
      <c r="GW13" s="58">
        <f>'[1]55系列隔热内平开窗（5+12+5LOW -E6）'!GK19</f>
        <v>53.58</v>
      </c>
      <c r="GX13" s="58">
        <f t="shared" ref="GX13:GX19" si="88">GU13*(1+GV13)*GW13</f>
        <v>98.05</v>
      </c>
      <c r="GY13" s="55" t="s">
        <v>559</v>
      </c>
      <c r="GZ13" s="53">
        <v>2.1</v>
      </c>
      <c r="HA13" s="53" t="s">
        <v>557</v>
      </c>
      <c r="HB13" s="53"/>
      <c r="HC13" s="53" t="s">
        <v>558</v>
      </c>
      <c r="HD13" s="7">
        <f>'[1]55系列隔热内平开窗（5+12+5LOW -E6）'!GW19</f>
        <v>0.62</v>
      </c>
      <c r="HE13" s="53">
        <v>0</v>
      </c>
      <c r="HF13" s="58">
        <f>'[1]55系列隔热内平开窗（5+12+5LOW -E6）'!GU19</f>
        <v>53.58</v>
      </c>
      <c r="HG13" s="58">
        <f t="shared" ref="HG13:HG19" si="89">HD13*(1+HE13)*HF13</f>
        <v>33.22</v>
      </c>
      <c r="HH13" s="55" t="s">
        <v>559</v>
      </c>
      <c r="HI13" s="53">
        <v>2.1</v>
      </c>
      <c r="HJ13" s="53" t="s">
        <v>557</v>
      </c>
      <c r="HK13" s="53"/>
      <c r="HL13" s="53" t="s">
        <v>558</v>
      </c>
      <c r="HM13" s="7">
        <f>'[1]55系列隔热内平开窗（5+12+5LOW -E6）'!HG19</f>
        <v>1.74</v>
      </c>
      <c r="HN13" s="53">
        <v>0</v>
      </c>
      <c r="HO13" s="58">
        <f>'[1]55系列隔热内平开窗（5+12+5LOW -E6）'!HE19</f>
        <v>53.58</v>
      </c>
      <c r="HP13" s="58">
        <f t="shared" ref="HP13:HP20" si="90">HM13*(1+HN13)*HO13</f>
        <v>93.23</v>
      </c>
      <c r="HQ13" s="55" t="s">
        <v>559</v>
      </c>
      <c r="HR13" s="53">
        <v>2.1</v>
      </c>
      <c r="HS13" s="53" t="s">
        <v>557</v>
      </c>
      <c r="HT13" s="53"/>
      <c r="HU13" s="53" t="s">
        <v>558</v>
      </c>
      <c r="HV13" s="7">
        <f>'[1]55系列隔热内平开窗（5+12+5LOW -E6）'!HQ19</f>
        <v>1.26</v>
      </c>
      <c r="HW13" s="53">
        <v>0</v>
      </c>
      <c r="HX13" s="58">
        <f>'[1]55系列隔热内平开窗（5+12+5LOW -E6）'!HO19</f>
        <v>53.58</v>
      </c>
      <c r="HY13" s="58">
        <f t="shared" ref="HY13:HY20" si="91">HV13*(1+HW13)*HX13</f>
        <v>67.51</v>
      </c>
      <c r="HZ13" s="55" t="s">
        <v>559</v>
      </c>
      <c r="IA13" s="53">
        <v>2.1</v>
      </c>
      <c r="IB13" s="53" t="s">
        <v>557</v>
      </c>
      <c r="IC13" s="53"/>
      <c r="ID13" s="53" t="s">
        <v>558</v>
      </c>
      <c r="IE13" s="7">
        <f>'[1]55系列隔热内平开窗（5+12+5LOW -E6）'!IA19</f>
        <v>2.76</v>
      </c>
      <c r="IF13" s="53">
        <v>0</v>
      </c>
      <c r="IG13" s="58">
        <f>'[1]55系列隔热内平开窗（5+12+5LOW -E6）'!HY19</f>
        <v>53.58</v>
      </c>
      <c r="IH13" s="58">
        <f t="shared" ref="IH13:IH20" si="92">IE13*(1+IF13)*IG13</f>
        <v>147.88</v>
      </c>
      <c r="II13" s="55" t="s">
        <v>559</v>
      </c>
      <c r="IJ13" s="53">
        <v>2.1</v>
      </c>
      <c r="IK13" s="53" t="s">
        <v>557</v>
      </c>
      <c r="IL13" s="53"/>
      <c r="IM13" s="53" t="s">
        <v>558</v>
      </c>
      <c r="IN13" s="7">
        <f>'[1]55系列上悬窗'!E19</f>
        <v>1.96</v>
      </c>
      <c r="IO13" s="53">
        <v>0</v>
      </c>
      <c r="IP13" s="58">
        <f>'[1]55系列上悬窗'!C19</f>
        <v>70.74</v>
      </c>
      <c r="IQ13" s="58">
        <f t="shared" ref="IQ13:IQ19" si="93">IN13*(1+IO13)*IP13</f>
        <v>138.65</v>
      </c>
      <c r="IR13" s="55" t="s">
        <v>559</v>
      </c>
      <c r="IS13" s="53">
        <v>2.1</v>
      </c>
      <c r="IT13" s="53" t="s">
        <v>557</v>
      </c>
      <c r="IU13" s="53"/>
      <c r="IV13" s="53" t="s">
        <v>558</v>
      </c>
      <c r="IW13" s="7">
        <f>'[1]55系列上悬窗'!O19</f>
        <v>1.27</v>
      </c>
      <c r="IX13" s="53">
        <v>0</v>
      </c>
      <c r="IY13" s="58">
        <f>'[1]55系列上悬窗'!M19</f>
        <v>70.74</v>
      </c>
      <c r="IZ13" s="58">
        <f t="shared" ref="IZ13:IZ19" si="94">IW13*(1+IX13)*IY13</f>
        <v>89.84</v>
      </c>
      <c r="JA13" s="55" t="s">
        <v>559</v>
      </c>
      <c r="JB13" s="53">
        <v>2.1</v>
      </c>
      <c r="JC13" s="53" t="s">
        <v>557</v>
      </c>
      <c r="JD13" s="53"/>
      <c r="JE13" s="53" t="s">
        <v>558</v>
      </c>
      <c r="JF13" s="7">
        <f>'[1]55系列上悬窗'!Y19</f>
        <v>0.83</v>
      </c>
      <c r="JG13" s="53">
        <v>0</v>
      </c>
      <c r="JH13" s="58">
        <f>'[1]55系列上悬窗'!W19</f>
        <v>70.74</v>
      </c>
      <c r="JI13" s="58">
        <f t="shared" ref="JI13:JI19" si="95">JF13*(1+JG13)*JH13</f>
        <v>58.71</v>
      </c>
      <c r="JJ13" s="55" t="s">
        <v>559</v>
      </c>
      <c r="JK13" s="53">
        <v>2.1</v>
      </c>
      <c r="JL13" s="53" t="s">
        <v>557</v>
      </c>
      <c r="JM13" s="53"/>
      <c r="JN13" s="53" t="s">
        <v>558</v>
      </c>
      <c r="JO13" s="7">
        <f>'[1]55系列上悬窗'!AI19</f>
        <v>1.08</v>
      </c>
      <c r="JP13" s="53">
        <v>0</v>
      </c>
      <c r="JQ13" s="58">
        <f>'[1]55系列上悬窗'!AG19</f>
        <v>70.74</v>
      </c>
      <c r="JR13" s="58">
        <f t="shared" ref="JR13:JR19" si="96">JO13*(1+JP13)*JQ13</f>
        <v>76.4</v>
      </c>
      <c r="JS13" s="55" t="s">
        <v>559</v>
      </c>
      <c r="JT13" s="53">
        <v>2.1</v>
      </c>
      <c r="JU13" s="53" t="s">
        <v>557</v>
      </c>
      <c r="JV13" s="53"/>
      <c r="JW13" s="53" t="s">
        <v>558</v>
      </c>
      <c r="JX13" s="7">
        <f>'[1]55系列上悬窗'!AS19</f>
        <v>1.83</v>
      </c>
      <c r="JY13" s="53">
        <v>0</v>
      </c>
      <c r="JZ13" s="58">
        <f>'[1]55系列上悬窗'!AQ19</f>
        <v>70.74</v>
      </c>
      <c r="KA13" s="58">
        <f t="shared" ref="KA13:KA19" si="97">JX13*(1+JY13)*JZ13</f>
        <v>129.45</v>
      </c>
      <c r="KB13" s="55" t="s">
        <v>559</v>
      </c>
      <c r="KC13" s="53">
        <v>2.1</v>
      </c>
      <c r="KD13" s="53" t="s">
        <v>557</v>
      </c>
      <c r="KE13" s="53"/>
      <c r="KF13" s="53" t="s">
        <v>558</v>
      </c>
      <c r="KG13" s="7">
        <f>'[1]55系列上悬窗'!BC19</f>
        <v>0.94</v>
      </c>
      <c r="KH13" s="53">
        <v>0</v>
      </c>
      <c r="KI13" s="58">
        <f>'[1]55系列上悬窗'!BA19</f>
        <v>70.74</v>
      </c>
      <c r="KJ13" s="58">
        <f t="shared" ref="KJ13:KJ20" si="98">KG13*(1+KH13)*KI13</f>
        <v>66.5</v>
      </c>
      <c r="KK13" s="55" t="s">
        <v>559</v>
      </c>
      <c r="KL13" s="53">
        <v>2.1</v>
      </c>
      <c r="KM13" s="53" t="s">
        <v>557</v>
      </c>
      <c r="KN13" s="53"/>
      <c r="KO13" s="53" t="s">
        <v>558</v>
      </c>
      <c r="KP13" s="7">
        <f>'[1]55系列断桥外平开窗（5+12+5非钢'!E19</f>
        <v>0.51</v>
      </c>
      <c r="KQ13" s="53">
        <v>0</v>
      </c>
      <c r="KR13" s="58">
        <f>'[1]55系列断桥外平开窗（5+12+5非钢'!C19</f>
        <v>75.3</v>
      </c>
      <c r="KS13" s="58">
        <f t="shared" ref="KS13:KS19" si="99">KP13*(1+KQ13)*KR13</f>
        <v>38.4</v>
      </c>
      <c r="KT13" s="55" t="s">
        <v>559</v>
      </c>
      <c r="KU13" s="53">
        <v>2.1</v>
      </c>
      <c r="KV13" s="53" t="s">
        <v>557</v>
      </c>
      <c r="KW13" s="53"/>
      <c r="KX13" s="53" t="s">
        <v>558</v>
      </c>
      <c r="KY13" s="7">
        <f>'[1]55系列断桥外平开窗（5+12+5非钢'!O19</f>
        <v>1</v>
      </c>
      <c r="KZ13" s="53">
        <v>0</v>
      </c>
      <c r="LA13" s="58">
        <f>'[1]55系列断桥外平开窗（5+12+5非钢'!M19</f>
        <v>75.3</v>
      </c>
      <c r="LB13" s="58">
        <f t="shared" ref="LB13:LB19" si="100">KY13*(1+KZ13)*LA13</f>
        <v>75.3</v>
      </c>
      <c r="LC13" s="55" t="s">
        <v>559</v>
      </c>
      <c r="LD13" s="53">
        <v>2.1</v>
      </c>
      <c r="LE13" s="53" t="s">
        <v>557</v>
      </c>
      <c r="LF13" s="53"/>
      <c r="LG13" s="53" t="s">
        <v>558</v>
      </c>
      <c r="LH13" s="7">
        <f>'[1]55系列断桥外平开窗（5+12+5非钢'!Y19</f>
        <v>1.02</v>
      </c>
      <c r="LI13" s="53">
        <v>0</v>
      </c>
      <c r="LJ13" s="58">
        <f>'[1]55系列断桥外平开窗（5+12+5非钢'!W19</f>
        <v>75.3</v>
      </c>
      <c r="LK13" s="58">
        <f t="shared" ref="LK13:LK19" si="101">LH13*(1+LI13)*LJ13</f>
        <v>76.81</v>
      </c>
      <c r="LL13" s="55" t="s">
        <v>559</v>
      </c>
      <c r="LM13" s="53">
        <v>2.1</v>
      </c>
      <c r="LN13" s="53" t="s">
        <v>557</v>
      </c>
      <c r="LO13" s="53"/>
      <c r="LP13" s="53" t="s">
        <v>558</v>
      </c>
      <c r="LQ13" s="7">
        <f>'[1]55隔热平开门钢化'!E18</f>
        <v>0.28</v>
      </c>
      <c r="LR13" s="53">
        <v>0</v>
      </c>
      <c r="LS13" s="58">
        <f>'[1]55隔热平开门钢化'!C18</f>
        <v>170.5</v>
      </c>
      <c r="LT13" s="58">
        <f t="shared" ref="LT13:LT19" si="102">LQ13*(1+LR13)*LS13</f>
        <v>47.74</v>
      </c>
      <c r="LU13" s="55" t="s">
        <v>559</v>
      </c>
      <c r="LV13" s="53">
        <v>2.1</v>
      </c>
      <c r="LW13" s="53" t="s">
        <v>557</v>
      </c>
      <c r="LX13" s="53"/>
      <c r="LY13" s="53" t="s">
        <v>558</v>
      </c>
      <c r="LZ13" s="7">
        <f>'[1]55隔热平开门钢化'!O18</f>
        <v>0.21</v>
      </c>
      <c r="MA13" s="53">
        <v>0</v>
      </c>
      <c r="MB13" s="58">
        <f>'[1]55隔热平开门钢化'!M18</f>
        <v>170.5</v>
      </c>
      <c r="MC13" s="58">
        <f t="shared" ref="MC13:MC19" si="103">LZ13*(1+MA13)*MB13</f>
        <v>35.81</v>
      </c>
      <c r="MD13" s="55" t="s">
        <v>559</v>
      </c>
      <c r="ME13" s="53">
        <v>2.1</v>
      </c>
      <c r="MF13" s="53" t="s">
        <v>557</v>
      </c>
      <c r="MG13" s="53"/>
      <c r="MH13" s="53" t="s">
        <v>558</v>
      </c>
      <c r="MI13" s="7">
        <f>'[1]55隔热平开门钢化'!Y18</f>
        <v>0.25</v>
      </c>
      <c r="MJ13" s="53">
        <v>0</v>
      </c>
      <c r="MK13" s="58">
        <f>'[1]55隔热平开门钢化'!W18</f>
        <v>170.5</v>
      </c>
      <c r="ML13" s="58">
        <f t="shared" ref="ML13:ML19" si="104">MI13*(1+MJ13)*MK13</f>
        <v>42.63</v>
      </c>
      <c r="MM13" s="55" t="s">
        <v>559</v>
      </c>
      <c r="MN13" s="53">
        <v>2.1</v>
      </c>
      <c r="MO13" s="53" t="s">
        <v>557</v>
      </c>
      <c r="MP13" s="53"/>
      <c r="MQ13" s="53" t="s">
        <v>558</v>
      </c>
      <c r="MR13" s="7">
        <f>'[1]55隔热平开门钢化'!AI18</f>
        <v>0.62</v>
      </c>
      <c r="MS13" s="53">
        <v>0</v>
      </c>
      <c r="MT13" s="58">
        <f>'[1]55隔热平开门钢化'!AG18</f>
        <v>170.5</v>
      </c>
      <c r="MU13" s="58">
        <f t="shared" ref="MU13:MU19" si="105">MR13*(1+MS13)*MT13</f>
        <v>105.71</v>
      </c>
      <c r="MV13" s="55" t="s">
        <v>559</v>
      </c>
      <c r="MW13" s="53">
        <v>2.1</v>
      </c>
      <c r="MX13" s="53" t="s">
        <v>557</v>
      </c>
      <c r="MY13" s="53"/>
      <c r="MZ13" s="53" t="s">
        <v>558</v>
      </c>
      <c r="NA13" s="7">
        <f>'[1]55隔热平开门钢化'!AS18</f>
        <v>0.41</v>
      </c>
      <c r="NB13" s="53">
        <v>0</v>
      </c>
      <c r="NC13" s="58">
        <f>'[1]55隔热平开门钢化'!AQ18</f>
        <v>170.5</v>
      </c>
      <c r="ND13" s="58">
        <f t="shared" ref="ND13:ND19" si="106">NA13*(1+NB13)*NC13</f>
        <v>69.91</v>
      </c>
      <c r="NE13" s="55" t="s">
        <v>559</v>
      </c>
      <c r="NF13" s="53">
        <v>2.1</v>
      </c>
      <c r="NG13" s="53" t="s">
        <v>557</v>
      </c>
      <c r="NH13" s="53"/>
      <c r="NI13" s="53" t="s">
        <v>558</v>
      </c>
      <c r="NJ13" s="7">
        <f>'[1]55隔热平开门钢化'!BM18</f>
        <v>0.49</v>
      </c>
      <c r="NK13" s="53">
        <v>0</v>
      </c>
      <c r="NL13" s="58">
        <f>'[1]55隔热平开门钢化'!BK18</f>
        <v>170.5</v>
      </c>
      <c r="NM13" s="58">
        <f t="shared" ref="NM13:NM19" si="107">NJ13*(1+NK13)*NL13</f>
        <v>83.55</v>
      </c>
      <c r="NN13" s="55" t="s">
        <v>559</v>
      </c>
      <c r="NO13" s="53">
        <v>2.1</v>
      </c>
      <c r="NP13" s="53" t="s">
        <v>557</v>
      </c>
      <c r="NQ13" s="53"/>
      <c r="NR13" s="53" t="s">
        <v>558</v>
      </c>
      <c r="NS13" s="7">
        <f>'[1]55系列普铝外平开窗'!E19</f>
        <v>1.01</v>
      </c>
      <c r="NT13" s="53">
        <v>0</v>
      </c>
      <c r="NU13" s="58">
        <f>'[1]55系列普铝外平开窗'!C19</f>
        <v>75.3</v>
      </c>
      <c r="NV13" s="58">
        <f t="shared" ref="NV13:NV20" si="108">NS13*(1+NT13)*NU13</f>
        <v>76.05</v>
      </c>
      <c r="NW13" s="55" t="s">
        <v>559</v>
      </c>
      <c r="NX13" s="53">
        <v>2.1</v>
      </c>
      <c r="NY13" s="53" t="s">
        <v>557</v>
      </c>
      <c r="NZ13" s="53"/>
      <c r="OA13" s="53" t="s">
        <v>558</v>
      </c>
      <c r="OB13" s="7">
        <f>'[1]55系列普铝固定窗 (2)'!E19</f>
        <v>1.75</v>
      </c>
      <c r="OC13" s="53">
        <v>0</v>
      </c>
      <c r="OD13" s="58">
        <f>'[1]55系列普铝固定窗 (2)'!C19</f>
        <v>0</v>
      </c>
      <c r="OE13" s="58">
        <f t="shared" ref="OE13:OE20" si="109">OB13*(1+OC13)*OD13</f>
        <v>0</v>
      </c>
      <c r="OF13" s="55" t="s">
        <v>559</v>
      </c>
      <c r="OG13" s="53">
        <v>2.1</v>
      </c>
      <c r="OH13" s="53" t="s">
        <v>557</v>
      </c>
      <c r="OI13" s="53"/>
      <c r="OJ13" s="53" t="s">
        <v>558</v>
      </c>
      <c r="OK13" s="7">
        <f>'[1]55系列普铝固定窗 (2)'!O19</f>
        <v>1.24</v>
      </c>
      <c r="OL13" s="53">
        <v>0</v>
      </c>
      <c r="OM13" s="58">
        <f>'[1]55系列普铝固定窗 (2)'!M19</f>
        <v>0</v>
      </c>
      <c r="ON13" s="58">
        <f t="shared" ref="ON13:ON20" si="110">OK13*(1+OL13)*OM13</f>
        <v>0</v>
      </c>
      <c r="OO13" s="55" t="s">
        <v>559</v>
      </c>
      <c r="OP13" s="53">
        <v>2.1</v>
      </c>
      <c r="OQ13" s="53" t="s">
        <v>557</v>
      </c>
      <c r="OR13" s="53"/>
      <c r="OS13" s="53" t="s">
        <v>558</v>
      </c>
      <c r="OT13" s="7">
        <f>'[1]55系列普铝固定窗 (2)'!Y19</f>
        <v>1.74</v>
      </c>
      <c r="OU13" s="53">
        <v>0</v>
      </c>
      <c r="OV13" s="58">
        <f>'[1]55系列普铝固定窗 (2)'!W19</f>
        <v>0</v>
      </c>
      <c r="OW13" s="58">
        <f t="shared" ref="OW13:OW20" si="111">OT13*(1+OU13)*OV13</f>
        <v>0</v>
      </c>
      <c r="OX13" s="55" t="s">
        <v>559</v>
      </c>
      <c r="OY13" s="53">
        <v>2.1</v>
      </c>
      <c r="OZ13" s="53" t="s">
        <v>557</v>
      </c>
      <c r="PA13" s="53"/>
      <c r="PB13" s="53" t="s">
        <v>558</v>
      </c>
      <c r="PC13" s="7">
        <f>'[1]55系列普铝内平开窗'!E19</f>
        <v>0.95</v>
      </c>
      <c r="PD13" s="53">
        <v>0</v>
      </c>
      <c r="PE13" s="58">
        <f>'[1]55系列普铝内平开窗'!C19</f>
        <v>53.58</v>
      </c>
      <c r="PF13" s="58">
        <f t="shared" ref="PF13:PF20" si="112">PC13*(1+PD13)*PE13</f>
        <v>50.9</v>
      </c>
      <c r="PG13" s="55" t="s">
        <v>559</v>
      </c>
      <c r="PH13" s="53">
        <v>2.1</v>
      </c>
      <c r="PI13" s="53" t="s">
        <v>557</v>
      </c>
      <c r="PJ13" s="53"/>
      <c r="PK13" s="53" t="s">
        <v>558</v>
      </c>
      <c r="PL13" s="7">
        <f>'[1]55系列普铝外平开窗'!O19</f>
        <v>1.02</v>
      </c>
      <c r="PM13" s="53">
        <v>0</v>
      </c>
      <c r="PN13" s="58">
        <f>'[1]55系列普铝外平开窗'!M19</f>
        <v>75.3</v>
      </c>
      <c r="PO13" s="58">
        <f t="shared" ref="PO13:PO20" si="113">PL13*(1+PM13)*PN13</f>
        <v>76.81</v>
      </c>
      <c r="PP13" s="55" t="s">
        <v>559</v>
      </c>
      <c r="PQ13" s="53">
        <v>2.1</v>
      </c>
      <c r="PR13" s="53" t="s">
        <v>557</v>
      </c>
      <c r="PS13" s="53"/>
      <c r="PT13" s="53" t="s">
        <v>558</v>
      </c>
      <c r="PU13" s="7">
        <f>'[1]55系列普铝外平开窗'!Y19</f>
        <v>1.31</v>
      </c>
      <c r="PV13" s="53">
        <v>0</v>
      </c>
      <c r="PW13" s="58">
        <f>'[1]55系列普铝外平开窗'!W19</f>
        <v>75.3</v>
      </c>
      <c r="PX13" s="58">
        <f t="shared" ref="PX13:PX20" si="114">PU13*(1+PV13)*PW13</f>
        <v>98.64</v>
      </c>
      <c r="PY13" s="55" t="s">
        <v>559</v>
      </c>
      <c r="PZ13" s="53">
        <v>2.1</v>
      </c>
      <c r="QA13" s="53" t="s">
        <v>557</v>
      </c>
      <c r="QB13" s="53"/>
      <c r="QC13" s="53" t="s">
        <v>558</v>
      </c>
      <c r="QD13" s="7">
        <f>'[1]80系列隔热推拉窗5+12+5'!E21</f>
        <v>0.62</v>
      </c>
      <c r="QE13" s="53">
        <v>0</v>
      </c>
      <c r="QF13" s="58">
        <f>'[1]80系列隔热推拉窗5+12+5'!C21</f>
        <v>22.24</v>
      </c>
      <c r="QG13" s="58">
        <f t="shared" ref="QG13:QG19" si="115">QD13*(1+QE13)*QF13</f>
        <v>13.79</v>
      </c>
      <c r="QH13" s="55" t="s">
        <v>559</v>
      </c>
      <c r="QI13" s="53">
        <v>2.1</v>
      </c>
      <c r="QJ13" s="53" t="s">
        <v>557</v>
      </c>
      <c r="QK13" s="53"/>
      <c r="QL13" s="53" t="s">
        <v>558</v>
      </c>
      <c r="QM13" s="7">
        <f>'[1]80系列隔热推拉窗5+12+5'!N21</f>
        <v>0.4</v>
      </c>
      <c r="QN13" s="53">
        <v>0</v>
      </c>
      <c r="QO13" s="58">
        <f>'[1]80系列隔热推拉窗5+12+5'!L21</f>
        <v>22.24</v>
      </c>
      <c r="QP13" s="58">
        <f t="shared" ref="QP13:QP19" si="116">QM13*(1+QN13)*QO13</f>
        <v>8.9</v>
      </c>
      <c r="QQ13" s="55" t="s">
        <v>559</v>
      </c>
      <c r="QR13" s="53">
        <v>2.1</v>
      </c>
      <c r="QS13" s="53" t="s">
        <v>557</v>
      </c>
      <c r="QT13" s="53"/>
      <c r="QU13" s="53" t="s">
        <v>558</v>
      </c>
      <c r="QV13" s="7">
        <f>'[1]80系列隔热推拉窗5+12+5'!W21</f>
        <v>0.87</v>
      </c>
      <c r="QW13" s="53">
        <v>0</v>
      </c>
      <c r="QX13" s="58">
        <f>'[1]80系列隔热推拉窗5+12+5'!U21</f>
        <v>22.24</v>
      </c>
      <c r="QY13" s="58">
        <f t="shared" ref="QY13:QY20" si="117">QV13*(1+QW13)*QX13</f>
        <v>19.35</v>
      </c>
      <c r="QZ13" s="55" t="s">
        <v>559</v>
      </c>
      <c r="RA13" s="53">
        <v>2.1</v>
      </c>
      <c r="RB13" s="53" t="s">
        <v>557</v>
      </c>
      <c r="RC13" s="53"/>
      <c r="RD13" s="53" t="s">
        <v>558</v>
      </c>
      <c r="RE13" s="7">
        <f>'[1]80系列隔热推拉窗5+12+5'!AF21</f>
        <v>0.57</v>
      </c>
      <c r="RF13" s="53">
        <v>0</v>
      </c>
      <c r="RG13" s="58">
        <f>'[1]80系列隔热推拉窗5+12+5'!AD21</f>
        <v>22.24</v>
      </c>
      <c r="RH13" s="58">
        <f t="shared" ref="RH13:RH20" si="118">RE13*(1+RF13)*RG13</f>
        <v>12.68</v>
      </c>
      <c r="RI13" s="55" t="s">
        <v>559</v>
      </c>
      <c r="RJ13" s="53">
        <v>2.1</v>
      </c>
      <c r="RK13" s="53" t="s">
        <v>557</v>
      </c>
      <c r="RL13" s="53"/>
      <c r="RM13" s="53" t="s">
        <v>558</v>
      </c>
      <c r="RN13" s="7">
        <f>'[1]80系列普铝推拉窗平开窗'!E31</f>
        <v>0.47</v>
      </c>
      <c r="RO13" s="53">
        <v>0</v>
      </c>
      <c r="RP13" s="58">
        <f>'[1]80系列普铝推拉窗平开窗'!C31</f>
        <v>22.24</v>
      </c>
      <c r="RQ13" s="58">
        <f t="shared" ref="RQ13:RQ20" si="119">RN13*(1+RO13)*RP13</f>
        <v>10.45</v>
      </c>
      <c r="RR13" s="55" t="s">
        <v>559</v>
      </c>
      <c r="RS13" s="53">
        <v>2.1</v>
      </c>
      <c r="RT13" s="53" t="s">
        <v>557</v>
      </c>
      <c r="RU13" s="53"/>
      <c r="RV13" s="53" t="s">
        <v>558</v>
      </c>
      <c r="RW13" s="7">
        <f>'[1]80系列普铝推拉窗平开窗'!N31</f>
        <v>0.63</v>
      </c>
      <c r="RX13" s="53">
        <v>0</v>
      </c>
      <c r="RY13" s="58">
        <f>'[1]80系列普铝推拉窗平开窗'!L31</f>
        <v>22.24</v>
      </c>
      <c r="RZ13" s="58">
        <f t="shared" ref="RZ13:RZ20" si="120">RW13*(1+RX13)*RY13</f>
        <v>14.01</v>
      </c>
      <c r="SA13" s="55" t="s">
        <v>559</v>
      </c>
      <c r="SB13" s="53">
        <v>2.1</v>
      </c>
      <c r="SC13" s="53" t="s">
        <v>557</v>
      </c>
      <c r="SD13" s="53"/>
      <c r="SE13" s="53" t="s">
        <v>558</v>
      </c>
      <c r="SF13" s="7">
        <f>'[1]80系列普铝推拉窗平开窗'!W31</f>
        <v>0.32</v>
      </c>
      <c r="SG13" s="53">
        <v>0</v>
      </c>
      <c r="SH13" s="58">
        <f>'[1]80系列普铝推拉窗平开窗'!U31</f>
        <v>129.4</v>
      </c>
      <c r="SI13" s="58">
        <f t="shared" ref="SI13:SI20" si="121">SF13*(1+SG13)*SH13</f>
        <v>41.41</v>
      </c>
      <c r="SJ13" s="55" t="s">
        <v>559</v>
      </c>
      <c r="SK13" s="53">
        <v>2.1</v>
      </c>
      <c r="SL13" s="53" t="s">
        <v>557</v>
      </c>
      <c r="SM13" s="53"/>
      <c r="SN13" s="53" t="s">
        <v>558</v>
      </c>
      <c r="SO13" s="7">
        <f>'[1]80系列普铝推拉窗平开窗'!AF31</f>
        <v>0.65</v>
      </c>
      <c r="SP13" s="53">
        <v>0</v>
      </c>
      <c r="SQ13" s="58">
        <f>'[1]80系列普铝推拉窗平开窗'!AD31</f>
        <v>22.24</v>
      </c>
      <c r="SR13" s="58">
        <f t="shared" ref="SR13:SR20" si="122">SO13*(1+SP13)*SQ13</f>
        <v>14.46</v>
      </c>
      <c r="SS13" s="55" t="s">
        <v>559</v>
      </c>
      <c r="ST13" s="53">
        <v>2.1</v>
      </c>
      <c r="SU13" s="53" t="s">
        <v>557</v>
      </c>
      <c r="SV13" s="53"/>
      <c r="SW13" s="53" t="s">
        <v>558</v>
      </c>
      <c r="SX13" s="7">
        <f>'[1]80系列普铝推拉窗平开窗'!AO31</f>
        <v>0.38</v>
      </c>
      <c r="SY13" s="53">
        <v>0</v>
      </c>
      <c r="SZ13" s="58">
        <f>'[1]80系列普铝推拉窗平开窗'!AM31</f>
        <v>22.24</v>
      </c>
      <c r="TA13" s="58">
        <f t="shared" ref="TA13:TA20" si="123">SX13*(1+SY13)*SZ13</f>
        <v>8.45</v>
      </c>
      <c r="TB13" s="55" t="s">
        <v>559</v>
      </c>
      <c r="TC13" s="53">
        <v>2.1</v>
      </c>
      <c r="TD13" s="53" t="s">
        <v>557</v>
      </c>
      <c r="TE13" s="53"/>
      <c r="TF13" s="53" t="s">
        <v>558</v>
      </c>
      <c r="TG13" s="7">
        <f>'[1]80系列普铝推拉窗平开窗'!AX31</f>
        <v>0.72</v>
      </c>
      <c r="TH13" s="53">
        <v>0</v>
      </c>
      <c r="TI13" s="58">
        <f>'[1]80系列普铝推拉窗平开窗'!AV31</f>
        <v>22.24</v>
      </c>
      <c r="TJ13" s="58">
        <f t="shared" ref="TJ13:TJ20" si="124">TG13*(1+TH13)*TI13</f>
        <v>16.01</v>
      </c>
      <c r="TK13" s="55" t="s">
        <v>559</v>
      </c>
      <c r="TL13" s="53">
        <v>2.1</v>
      </c>
      <c r="TM13" s="53" t="s">
        <v>557</v>
      </c>
      <c r="TN13" s="53"/>
      <c r="TO13" s="53" t="s">
        <v>558</v>
      </c>
      <c r="TP13" s="7">
        <f>'[1]80系列普铝推拉窗平开窗'!BG31</f>
        <v>0.96</v>
      </c>
      <c r="TQ13" s="53">
        <v>0</v>
      </c>
      <c r="TR13" s="58">
        <f>'[1]80系列普铝推拉窗平开窗'!BE31</f>
        <v>22.24</v>
      </c>
      <c r="TS13" s="58">
        <f t="shared" ref="TS13:TS20" si="125">TP13*(1+TQ13)*TR13</f>
        <v>21.35</v>
      </c>
      <c r="TT13" s="55" t="s">
        <v>559</v>
      </c>
      <c r="TU13" s="53">
        <v>2.1</v>
      </c>
      <c r="TV13" s="53" t="s">
        <v>557</v>
      </c>
      <c r="TW13" s="53"/>
      <c r="TX13" s="53" t="s">
        <v>558</v>
      </c>
      <c r="TY13" s="7">
        <f>'[1]80系列普铝推拉窗平开窗'!BP31</f>
        <v>1.16</v>
      </c>
      <c r="TZ13" s="53">
        <v>0</v>
      </c>
      <c r="UA13" s="58">
        <f>'[1]80系列普铝推拉窗平开窗'!BN31</f>
        <v>22.24</v>
      </c>
      <c r="UB13" s="58">
        <f t="shared" ref="UB13:UB20" si="126">TY13*(1+TZ13)*UA13</f>
        <v>25.8</v>
      </c>
      <c r="UC13" s="55" t="s">
        <v>559</v>
      </c>
      <c r="UD13" s="53">
        <v>2.1</v>
      </c>
      <c r="UE13" s="53" t="s">
        <v>557</v>
      </c>
      <c r="UF13" s="53"/>
      <c r="UG13" s="53" t="s">
        <v>558</v>
      </c>
      <c r="UH13" s="7">
        <f>'[1]80系列普铝推拉窗平开窗'!BY31</f>
        <v>0.65</v>
      </c>
      <c r="UI13" s="53">
        <v>0</v>
      </c>
      <c r="UJ13" s="58">
        <f>'[1]80系列普铝推拉窗平开窗'!BW31</f>
        <v>129.4</v>
      </c>
      <c r="UK13" s="58">
        <f t="shared" ref="UK13:UK20" si="127">UH13*(1+UI13)*UJ13</f>
        <v>84.11</v>
      </c>
      <c r="UL13" s="55" t="s">
        <v>559</v>
      </c>
      <c r="UM13" s="53">
        <v>2.1</v>
      </c>
      <c r="UN13" s="53" t="s">
        <v>557</v>
      </c>
      <c r="UO13" s="53"/>
      <c r="UP13" s="53" t="s">
        <v>558</v>
      </c>
      <c r="UQ13" s="7">
        <f>'[1]80系列普铝推拉窗平开窗'!CH31</f>
        <v>0.72</v>
      </c>
      <c r="UR13" s="53">
        <v>0</v>
      </c>
      <c r="US13" s="58">
        <f>'[1]80系列普铝推拉窗平开窗'!CF31</f>
        <v>22.24</v>
      </c>
      <c r="UT13" s="58">
        <f t="shared" ref="UT13:UT20" si="128">UQ13*(1+UR13)*US13</f>
        <v>16.01</v>
      </c>
      <c r="UU13" s="55" t="s">
        <v>559</v>
      </c>
      <c r="UV13" s="53">
        <v>2.1</v>
      </c>
      <c r="UW13" s="53" t="s">
        <v>557</v>
      </c>
      <c r="UX13" s="53"/>
      <c r="UY13" s="53" t="s">
        <v>558</v>
      </c>
      <c r="UZ13" s="7">
        <f>'[1]80系列普铝推拉窗平开窗'!CQ31</f>
        <v>0.62</v>
      </c>
      <c r="VA13" s="53">
        <v>0</v>
      </c>
      <c r="VB13" s="58">
        <f>'[1]80系列普铝推拉窗平开窗'!CO31</f>
        <v>22.24</v>
      </c>
      <c r="VC13" s="58">
        <f t="shared" ref="VC13:VC20" si="129">UZ13*(1+VA13)*VB13</f>
        <v>13.79</v>
      </c>
      <c r="VD13" s="55" t="s">
        <v>559</v>
      </c>
      <c r="VE13" s="53">
        <v>2.1</v>
      </c>
      <c r="VF13" s="53" t="s">
        <v>557</v>
      </c>
      <c r="VG13" s="53"/>
      <c r="VH13" s="53" t="s">
        <v>558</v>
      </c>
      <c r="VI13" s="7">
        <f>'[1]80系列普铝推拉窗平开窗'!CZ31</f>
        <v>1.05</v>
      </c>
      <c r="VJ13" s="53">
        <v>0</v>
      </c>
      <c r="VK13" s="58">
        <f>'[1]80系列普铝推拉窗平开窗'!CX31</f>
        <v>22.24</v>
      </c>
      <c r="VL13" s="58">
        <f t="shared" ref="VL13:VL20" si="130">VI13*(1+VJ13)*VK13</f>
        <v>23.35</v>
      </c>
      <c r="VM13" s="55" t="s">
        <v>559</v>
      </c>
      <c r="VN13" s="53">
        <v>2.1</v>
      </c>
      <c r="VO13" s="53" t="s">
        <v>557</v>
      </c>
      <c r="VP13" s="53"/>
      <c r="VQ13" s="53" t="s">
        <v>558</v>
      </c>
      <c r="VR13" s="7">
        <f>'[1]80系列普铝推拉门5+12+5钢化'!E21</f>
        <v>0.18</v>
      </c>
      <c r="VS13" s="53">
        <v>0</v>
      </c>
      <c r="VT13" s="58">
        <f>'[1]80系列普铝推拉门5+12+5钢化'!C21</f>
        <v>42.34</v>
      </c>
      <c r="VU13" s="58">
        <f t="shared" ref="VU13:VU19" si="131">VR13*(1+VS13)*VT13</f>
        <v>7.62</v>
      </c>
      <c r="VV13" s="55" t="s">
        <v>559</v>
      </c>
      <c r="VW13" s="53">
        <v>2.1</v>
      </c>
      <c r="VX13" s="53" t="s">
        <v>557</v>
      </c>
      <c r="VY13" s="53"/>
      <c r="VZ13" s="53" t="s">
        <v>558</v>
      </c>
      <c r="WA13" s="7">
        <f>'[1]80系列普铝推拉门5+12+5钢化'!N21</f>
        <v>0.18</v>
      </c>
      <c r="WB13" s="53">
        <v>0</v>
      </c>
      <c r="WC13" s="58">
        <f>'[1]80系列普铝推拉门5+12+5钢化'!L21</f>
        <v>42.34</v>
      </c>
      <c r="WD13" s="58">
        <f t="shared" ref="WD13:WD19" si="132">WA13*(1+WB13)*WC13</f>
        <v>7.62</v>
      </c>
      <c r="WE13" s="55" t="s">
        <v>559</v>
      </c>
      <c r="WF13" s="53">
        <v>2.1</v>
      </c>
      <c r="WG13" s="53" t="s">
        <v>557</v>
      </c>
      <c r="WH13" s="53"/>
      <c r="WI13" s="53" t="s">
        <v>558</v>
      </c>
      <c r="WJ13" s="7">
        <f>'[1]80系列普铝推拉门5+12+5钢化'!W21</f>
        <v>0.25</v>
      </c>
      <c r="WK13" s="53">
        <v>0</v>
      </c>
      <c r="WL13" s="58">
        <f>'[1]80系列普铝推拉门5+12+5钢化'!U21</f>
        <v>42.34</v>
      </c>
      <c r="WM13" s="58">
        <f t="shared" ref="WM13:WM19" si="133">WJ13*(1+WK13)*WL13</f>
        <v>10.59</v>
      </c>
      <c r="WN13" s="55" t="s">
        <v>559</v>
      </c>
      <c r="WO13" s="53">
        <v>2.1</v>
      </c>
      <c r="WP13" s="53" t="s">
        <v>557</v>
      </c>
      <c r="WQ13" s="53"/>
      <c r="WR13" s="53" t="s">
        <v>558</v>
      </c>
      <c r="WS13" s="7">
        <f>'[1]80系列普铝推拉门5+12+5钢化'!AF21</f>
        <v>0.31</v>
      </c>
      <c r="WT13" s="53">
        <v>0</v>
      </c>
      <c r="WU13" s="58">
        <f>'[1]80系列普铝推拉门5+12+5钢化'!AD21</f>
        <v>42.34</v>
      </c>
      <c r="WV13" s="58">
        <f t="shared" ref="WV13:WV19" si="134">WS13*(1+WT13)*WU13</f>
        <v>13.13</v>
      </c>
      <c r="WW13" s="55" t="s">
        <v>559</v>
      </c>
      <c r="WX13" s="53">
        <v>2.1</v>
      </c>
      <c r="WY13" s="53" t="s">
        <v>557</v>
      </c>
      <c r="WZ13" s="53"/>
      <c r="XA13" s="53" t="s">
        <v>558</v>
      </c>
      <c r="XB13" s="7">
        <f>'[1]80系列普铝推拉门5+12+5钢化'!AO21</f>
        <v>0.33</v>
      </c>
      <c r="XC13" s="53">
        <v>0</v>
      </c>
      <c r="XD13" s="58">
        <f>'[1]80系列普铝推拉门5+12+5钢化'!AM21</f>
        <v>42.34</v>
      </c>
      <c r="XE13" s="58">
        <f t="shared" ref="XE13:XE19" si="135">XB13*(1+XC13)*XD13</f>
        <v>13.97</v>
      </c>
      <c r="XF13" s="55" t="s">
        <v>559</v>
      </c>
      <c r="XG13" s="53">
        <v>2.1</v>
      </c>
      <c r="XH13" s="53" t="s">
        <v>557</v>
      </c>
      <c r="XI13" s="53"/>
      <c r="XJ13" s="53" t="s">
        <v>558</v>
      </c>
      <c r="XK13" s="7">
        <f>'[1]80系列普铝推拉门5+12+5钢化'!AX21</f>
        <v>0.29</v>
      </c>
      <c r="XL13" s="53">
        <v>0</v>
      </c>
      <c r="XM13" s="58">
        <f>'[1]80系列普铝推拉门5+12+5钢化'!AV21</f>
        <v>42.34</v>
      </c>
      <c r="XN13" s="58">
        <f t="shared" ref="XN13:XN19" si="136">XK13*(1+XL13)*XM13</f>
        <v>12.28</v>
      </c>
      <c r="XO13" s="55" t="s">
        <v>559</v>
      </c>
      <c r="XP13" s="53">
        <v>2.1</v>
      </c>
      <c r="XQ13" s="53" t="s">
        <v>557</v>
      </c>
      <c r="XR13" s="53"/>
      <c r="XS13" s="53" t="s">
        <v>558</v>
      </c>
      <c r="XT13" s="7">
        <f>'[1]80系列普铝推拉门5+12+5钢化'!BG21</f>
        <v>0.22</v>
      </c>
      <c r="XU13" s="53">
        <v>0</v>
      </c>
      <c r="XV13" s="58">
        <f>'[1]80系列普铝推拉门5+12+5钢化'!BE21</f>
        <v>42.34</v>
      </c>
      <c r="XW13" s="58">
        <f t="shared" ref="XW13:XW19" si="137">XT13*(1+XU13)*XV13</f>
        <v>9.31</v>
      </c>
      <c r="XX13" s="55" t="s">
        <v>559</v>
      </c>
    </row>
    <row r="14" s="49" customFormat="1" spans="1:648">
      <c r="A14" s="57">
        <v>3</v>
      </c>
      <c r="B14" s="57" t="s">
        <v>560</v>
      </c>
      <c r="C14" s="57"/>
      <c r="D14" s="57"/>
      <c r="E14" s="57"/>
      <c r="F14" s="57"/>
      <c r="G14" s="57"/>
      <c r="H14" s="58">
        <f>SUM(H15:H20)</f>
        <v>73.72</v>
      </c>
      <c r="I14" s="55"/>
      <c r="J14" s="57">
        <v>3</v>
      </c>
      <c r="K14" s="57" t="s">
        <v>560</v>
      </c>
      <c r="L14" s="57"/>
      <c r="M14" s="57"/>
      <c r="N14" s="57"/>
      <c r="O14" s="57"/>
      <c r="P14" s="57"/>
      <c r="Q14" s="58">
        <f>SUM(Q15:Q20)</f>
        <v>73.72</v>
      </c>
      <c r="R14" s="55"/>
      <c r="S14" s="57">
        <v>3</v>
      </c>
      <c r="T14" s="57" t="s">
        <v>560</v>
      </c>
      <c r="U14" s="57"/>
      <c r="V14" s="57"/>
      <c r="W14" s="57"/>
      <c r="X14" s="57"/>
      <c r="Y14" s="57"/>
      <c r="Z14" s="58">
        <f>SUM(Z15:Z20)</f>
        <v>73.72</v>
      </c>
      <c r="AA14" s="55"/>
      <c r="AB14" s="57">
        <v>3</v>
      </c>
      <c r="AC14" s="57" t="s">
        <v>560</v>
      </c>
      <c r="AD14" s="57"/>
      <c r="AE14" s="57"/>
      <c r="AF14" s="57"/>
      <c r="AG14" s="57"/>
      <c r="AH14" s="57"/>
      <c r="AI14" s="58">
        <f>SUM(AI15:AI20)</f>
        <v>83.5</v>
      </c>
      <c r="AJ14" s="55"/>
      <c r="AK14" s="57">
        <v>3</v>
      </c>
      <c r="AL14" s="57" t="s">
        <v>560</v>
      </c>
      <c r="AM14" s="57"/>
      <c r="AN14" s="57"/>
      <c r="AO14" s="57"/>
      <c r="AP14" s="57"/>
      <c r="AQ14" s="57"/>
      <c r="AR14" s="58">
        <f>SUM(AR15:AR20)</f>
        <v>83.5</v>
      </c>
      <c r="AS14" s="55"/>
      <c r="AT14" s="57">
        <v>3</v>
      </c>
      <c r="AU14" s="57" t="s">
        <v>560</v>
      </c>
      <c r="AV14" s="57"/>
      <c r="AW14" s="57"/>
      <c r="AX14" s="57"/>
      <c r="AY14" s="57"/>
      <c r="AZ14" s="57"/>
      <c r="BA14" s="58">
        <f>SUM(BA15:BA20)</f>
        <v>79.59</v>
      </c>
      <c r="BB14" s="55"/>
      <c r="BC14" s="57">
        <v>3</v>
      </c>
      <c r="BD14" s="57" t="s">
        <v>560</v>
      </c>
      <c r="BE14" s="57"/>
      <c r="BF14" s="57"/>
      <c r="BG14" s="57"/>
      <c r="BH14" s="57"/>
      <c r="BI14" s="57"/>
      <c r="BJ14" s="58">
        <f>SUM(BJ15:BJ20)</f>
        <v>83.5</v>
      </c>
      <c r="BK14" s="55"/>
      <c r="BL14" s="57">
        <v>3</v>
      </c>
      <c r="BM14" s="57" t="s">
        <v>560</v>
      </c>
      <c r="BN14" s="57"/>
      <c r="BO14" s="57"/>
      <c r="BP14" s="57"/>
      <c r="BQ14" s="57"/>
      <c r="BR14" s="57"/>
      <c r="BS14" s="58">
        <f>SUM(BS15:BS20)</f>
        <v>83.5</v>
      </c>
      <c r="BT14" s="55"/>
      <c r="BU14" s="57">
        <v>3</v>
      </c>
      <c r="BV14" s="57" t="s">
        <v>560</v>
      </c>
      <c r="BW14" s="57"/>
      <c r="BX14" s="57"/>
      <c r="BY14" s="57"/>
      <c r="BZ14" s="57"/>
      <c r="CA14" s="57"/>
      <c r="CB14" s="58">
        <f>SUM(CB15:CB20)</f>
        <v>73.72</v>
      </c>
      <c r="CC14" s="55"/>
      <c r="CD14" s="57">
        <v>3</v>
      </c>
      <c r="CE14" s="57" t="s">
        <v>560</v>
      </c>
      <c r="CF14" s="57"/>
      <c r="CG14" s="57"/>
      <c r="CH14" s="57"/>
      <c r="CI14" s="57"/>
      <c r="CJ14" s="57"/>
      <c r="CK14" s="58">
        <f>SUM(CK15:CK20)</f>
        <v>73.72</v>
      </c>
      <c r="CL14" s="55"/>
      <c r="CM14" s="57">
        <v>3</v>
      </c>
      <c r="CN14" s="57" t="s">
        <v>560</v>
      </c>
      <c r="CO14" s="57"/>
      <c r="CP14" s="57"/>
      <c r="CQ14" s="57"/>
      <c r="CR14" s="57"/>
      <c r="CS14" s="57"/>
      <c r="CT14" s="58">
        <f>SUM(CT15:CT20)</f>
        <v>73.72</v>
      </c>
      <c r="CU14" s="55"/>
      <c r="CV14" s="57">
        <v>3</v>
      </c>
      <c r="CW14" s="57" t="s">
        <v>560</v>
      </c>
      <c r="CX14" s="57"/>
      <c r="CY14" s="57"/>
      <c r="CZ14" s="57"/>
      <c r="DA14" s="57"/>
      <c r="DB14" s="57"/>
      <c r="DC14" s="58">
        <f>SUM(DC15:DC20)</f>
        <v>78.09</v>
      </c>
      <c r="DD14" s="55"/>
      <c r="DE14" s="57">
        <v>3</v>
      </c>
      <c r="DF14" s="57" t="s">
        <v>560</v>
      </c>
      <c r="DG14" s="57"/>
      <c r="DH14" s="57"/>
      <c r="DI14" s="57"/>
      <c r="DJ14" s="57"/>
      <c r="DK14" s="57"/>
      <c r="DL14" s="58">
        <f>SUM(DL15:DL20)</f>
        <v>83.5</v>
      </c>
      <c r="DM14" s="55"/>
      <c r="DN14" s="57">
        <v>3</v>
      </c>
      <c r="DO14" s="57" t="s">
        <v>560</v>
      </c>
      <c r="DP14" s="57"/>
      <c r="DQ14" s="57"/>
      <c r="DR14" s="57"/>
      <c r="DS14" s="57"/>
      <c r="DT14" s="57"/>
      <c r="DU14" s="58">
        <f>SUM(DU15:DU20)</f>
        <v>83.5</v>
      </c>
      <c r="DV14" s="55"/>
      <c r="DW14" s="57">
        <v>3</v>
      </c>
      <c r="DX14" s="57" t="s">
        <v>560</v>
      </c>
      <c r="DY14" s="57"/>
      <c r="DZ14" s="57"/>
      <c r="EA14" s="57"/>
      <c r="EB14" s="57"/>
      <c r="EC14" s="57"/>
      <c r="ED14" s="58">
        <f>SUM(ED15:ED20)</f>
        <v>80.16</v>
      </c>
      <c r="EE14" s="55"/>
      <c r="EF14" s="57">
        <v>3</v>
      </c>
      <c r="EG14" s="57" t="s">
        <v>560</v>
      </c>
      <c r="EH14" s="57"/>
      <c r="EI14" s="57"/>
      <c r="EJ14" s="57"/>
      <c r="EK14" s="57"/>
      <c r="EL14" s="57"/>
      <c r="EM14" s="58">
        <f>SUM(EM15:EM20)</f>
        <v>73.72</v>
      </c>
      <c r="EN14" s="55"/>
      <c r="EO14" s="57">
        <v>3</v>
      </c>
      <c r="EP14" s="57" t="s">
        <v>560</v>
      </c>
      <c r="EQ14" s="57"/>
      <c r="ER14" s="57"/>
      <c r="ES14" s="57"/>
      <c r="ET14" s="57"/>
      <c r="EU14" s="57"/>
      <c r="EV14" s="58">
        <f>SUM(EV15:EV20)</f>
        <v>73.72</v>
      </c>
      <c r="EW14" s="55"/>
      <c r="EX14" s="57">
        <v>3</v>
      </c>
      <c r="EY14" s="57" t="s">
        <v>560</v>
      </c>
      <c r="EZ14" s="57"/>
      <c r="FA14" s="57"/>
      <c r="FB14" s="57"/>
      <c r="FC14" s="57"/>
      <c r="FD14" s="57"/>
      <c r="FE14" s="58">
        <f>SUM(FE15:FE20)</f>
        <v>73.72</v>
      </c>
      <c r="FF14" s="55"/>
      <c r="FG14" s="57">
        <v>3</v>
      </c>
      <c r="FH14" s="57" t="s">
        <v>560</v>
      </c>
      <c r="FI14" s="57"/>
      <c r="FJ14" s="57"/>
      <c r="FK14" s="57"/>
      <c r="FL14" s="57"/>
      <c r="FM14" s="57"/>
      <c r="FN14" s="58">
        <f>SUM(FN15:FN20)</f>
        <v>73.72</v>
      </c>
      <c r="FO14" s="55"/>
      <c r="FP14" s="57">
        <v>3</v>
      </c>
      <c r="FQ14" s="57" t="s">
        <v>560</v>
      </c>
      <c r="FR14" s="57"/>
      <c r="FS14" s="57"/>
      <c r="FT14" s="57"/>
      <c r="FU14" s="57"/>
      <c r="FV14" s="57"/>
      <c r="FW14" s="58">
        <f>SUM(FW15:FW20)</f>
        <v>73.72</v>
      </c>
      <c r="FX14" s="55"/>
      <c r="FY14" s="57">
        <v>3</v>
      </c>
      <c r="FZ14" s="57" t="s">
        <v>560</v>
      </c>
      <c r="GA14" s="57"/>
      <c r="GB14" s="57"/>
      <c r="GC14" s="57"/>
      <c r="GD14" s="57"/>
      <c r="GE14" s="57"/>
      <c r="GF14" s="58">
        <f>SUM(GF15:GF20)</f>
        <v>73.72</v>
      </c>
      <c r="GG14" s="55"/>
      <c r="GH14" s="57">
        <v>3</v>
      </c>
      <c r="GI14" s="57" t="s">
        <v>560</v>
      </c>
      <c r="GJ14" s="57"/>
      <c r="GK14" s="57"/>
      <c r="GL14" s="57"/>
      <c r="GM14" s="57"/>
      <c r="GN14" s="57"/>
      <c r="GO14" s="58">
        <f>SUM(GO15:GO20)</f>
        <v>73.72</v>
      </c>
      <c r="GP14" s="55"/>
      <c r="GQ14" s="57">
        <v>3</v>
      </c>
      <c r="GR14" s="57" t="s">
        <v>560</v>
      </c>
      <c r="GS14" s="57"/>
      <c r="GT14" s="57"/>
      <c r="GU14" s="57"/>
      <c r="GV14" s="57"/>
      <c r="GW14" s="57"/>
      <c r="GX14" s="58">
        <f>SUM(GX15:GX20)</f>
        <v>73.72</v>
      </c>
      <c r="GY14" s="55"/>
      <c r="GZ14" s="57">
        <v>3</v>
      </c>
      <c r="HA14" s="57" t="s">
        <v>560</v>
      </c>
      <c r="HB14" s="57"/>
      <c r="HC14" s="57"/>
      <c r="HD14" s="57"/>
      <c r="HE14" s="57"/>
      <c r="HF14" s="57"/>
      <c r="HG14" s="58">
        <f>SUM(HG15:HG20)</f>
        <v>73.72</v>
      </c>
      <c r="HH14" s="55"/>
      <c r="HI14" s="57">
        <v>3</v>
      </c>
      <c r="HJ14" s="57" t="s">
        <v>560</v>
      </c>
      <c r="HK14" s="57"/>
      <c r="HL14" s="57"/>
      <c r="HM14" s="57"/>
      <c r="HN14" s="57"/>
      <c r="HO14" s="57"/>
      <c r="HP14" s="58">
        <f>SUM(HP15:HP20)</f>
        <v>64.69</v>
      </c>
      <c r="HQ14" s="55"/>
      <c r="HR14" s="57">
        <v>3</v>
      </c>
      <c r="HS14" s="57" t="s">
        <v>560</v>
      </c>
      <c r="HT14" s="57"/>
      <c r="HU14" s="57"/>
      <c r="HV14" s="57"/>
      <c r="HW14" s="57"/>
      <c r="HX14" s="57"/>
      <c r="HY14" s="58">
        <f>SUM(HY15:HY20)</f>
        <v>64.69</v>
      </c>
      <c r="HZ14" s="55"/>
      <c r="IA14" s="57">
        <v>3</v>
      </c>
      <c r="IB14" s="57" t="s">
        <v>560</v>
      </c>
      <c r="IC14" s="57"/>
      <c r="ID14" s="57"/>
      <c r="IE14" s="57"/>
      <c r="IF14" s="57"/>
      <c r="IG14" s="57"/>
      <c r="IH14" s="58">
        <f>SUM(IH15:IH20)</f>
        <v>64.69</v>
      </c>
      <c r="II14" s="55"/>
      <c r="IJ14" s="57">
        <v>3</v>
      </c>
      <c r="IK14" s="57" t="s">
        <v>560</v>
      </c>
      <c r="IL14" s="57"/>
      <c r="IM14" s="57"/>
      <c r="IN14" s="57"/>
      <c r="IO14" s="57"/>
      <c r="IP14" s="57"/>
      <c r="IQ14" s="58">
        <f>SUM(IQ15:IQ20)</f>
        <v>79.01</v>
      </c>
      <c r="IR14" s="55"/>
      <c r="IS14" s="57">
        <v>3</v>
      </c>
      <c r="IT14" s="57" t="s">
        <v>560</v>
      </c>
      <c r="IU14" s="57"/>
      <c r="IV14" s="57"/>
      <c r="IW14" s="57"/>
      <c r="IX14" s="57"/>
      <c r="IY14" s="57"/>
      <c r="IZ14" s="58">
        <f>SUM(IZ15:IZ20)</f>
        <v>79.01</v>
      </c>
      <c r="JA14" s="55"/>
      <c r="JB14" s="57">
        <v>3</v>
      </c>
      <c r="JC14" s="57" t="s">
        <v>560</v>
      </c>
      <c r="JD14" s="57"/>
      <c r="JE14" s="57"/>
      <c r="JF14" s="57"/>
      <c r="JG14" s="57"/>
      <c r="JH14" s="57"/>
      <c r="JI14" s="58">
        <f>SUM(JI15:JI20)</f>
        <v>78.21</v>
      </c>
      <c r="JJ14" s="55"/>
      <c r="JK14" s="57">
        <v>3</v>
      </c>
      <c r="JL14" s="57" t="s">
        <v>560</v>
      </c>
      <c r="JM14" s="57"/>
      <c r="JN14" s="57"/>
      <c r="JO14" s="57"/>
      <c r="JP14" s="57"/>
      <c r="JQ14" s="57"/>
      <c r="JR14" s="58">
        <f>SUM(JR15:JR20)</f>
        <v>78.43</v>
      </c>
      <c r="JS14" s="55"/>
      <c r="JT14" s="57">
        <v>3</v>
      </c>
      <c r="JU14" s="57" t="s">
        <v>560</v>
      </c>
      <c r="JV14" s="57"/>
      <c r="JW14" s="57"/>
      <c r="JX14" s="57"/>
      <c r="JY14" s="57"/>
      <c r="JZ14" s="57"/>
      <c r="KA14" s="58">
        <f>SUM(KA15:KA20)</f>
        <v>79.01</v>
      </c>
      <c r="KB14" s="55"/>
      <c r="KC14" s="57">
        <v>3</v>
      </c>
      <c r="KD14" s="57" t="s">
        <v>560</v>
      </c>
      <c r="KE14" s="57"/>
      <c r="KF14" s="57"/>
      <c r="KG14" s="57"/>
      <c r="KH14" s="57"/>
      <c r="KI14" s="57"/>
      <c r="KJ14" s="58">
        <f>SUM(KJ15:KJ20)</f>
        <v>68.09</v>
      </c>
      <c r="KK14" s="55"/>
      <c r="KL14" s="57">
        <v>3</v>
      </c>
      <c r="KM14" s="57" t="s">
        <v>560</v>
      </c>
      <c r="KN14" s="57"/>
      <c r="KO14" s="57"/>
      <c r="KP14" s="57"/>
      <c r="KQ14" s="57"/>
      <c r="KR14" s="57"/>
      <c r="KS14" s="58">
        <f>SUM(KS15:KS20)</f>
        <v>83.5</v>
      </c>
      <c r="KT14" s="55"/>
      <c r="KU14" s="57">
        <v>3</v>
      </c>
      <c r="KV14" s="57" t="s">
        <v>560</v>
      </c>
      <c r="KW14" s="57"/>
      <c r="KX14" s="57"/>
      <c r="KY14" s="57"/>
      <c r="KZ14" s="57"/>
      <c r="LA14" s="57"/>
      <c r="LB14" s="58">
        <f>SUM(LB15:LB20)</f>
        <v>73.72</v>
      </c>
      <c r="LC14" s="55"/>
      <c r="LD14" s="57">
        <v>3</v>
      </c>
      <c r="LE14" s="57" t="s">
        <v>560</v>
      </c>
      <c r="LF14" s="57"/>
      <c r="LG14" s="57"/>
      <c r="LH14" s="57"/>
      <c r="LI14" s="57"/>
      <c r="LJ14" s="57"/>
      <c r="LK14" s="58">
        <f>SUM(LK15:LK20)</f>
        <v>73.72</v>
      </c>
      <c r="LL14" s="55"/>
      <c r="LM14" s="57">
        <v>3</v>
      </c>
      <c r="LN14" s="57" t="s">
        <v>560</v>
      </c>
      <c r="LO14" s="57"/>
      <c r="LP14" s="57"/>
      <c r="LQ14" s="57"/>
      <c r="LR14" s="57"/>
      <c r="LS14" s="57"/>
      <c r="LT14" s="58">
        <f>SUM(LT15:LT20)</f>
        <v>83.5</v>
      </c>
      <c r="LU14" s="55"/>
      <c r="LV14" s="57">
        <v>3</v>
      </c>
      <c r="LW14" s="57" t="s">
        <v>560</v>
      </c>
      <c r="LX14" s="57"/>
      <c r="LY14" s="57"/>
      <c r="LZ14" s="57"/>
      <c r="MA14" s="57"/>
      <c r="MB14" s="57"/>
      <c r="MC14" s="58">
        <f>SUM(MC15:MC20)</f>
        <v>83.5</v>
      </c>
      <c r="MD14" s="55"/>
      <c r="ME14" s="57">
        <v>3</v>
      </c>
      <c r="MF14" s="57" t="s">
        <v>560</v>
      </c>
      <c r="MG14" s="57"/>
      <c r="MH14" s="57"/>
      <c r="MI14" s="57"/>
      <c r="MJ14" s="57"/>
      <c r="MK14" s="57"/>
      <c r="ML14" s="58">
        <f>SUM(ML15:ML20)</f>
        <v>83.5</v>
      </c>
      <c r="MM14" s="55"/>
      <c r="MN14" s="57">
        <v>3</v>
      </c>
      <c r="MO14" s="57" t="s">
        <v>560</v>
      </c>
      <c r="MP14" s="57"/>
      <c r="MQ14" s="57"/>
      <c r="MR14" s="57"/>
      <c r="MS14" s="57"/>
      <c r="MT14" s="57"/>
      <c r="MU14" s="58">
        <f>SUM(MU15:MU20)</f>
        <v>83.5</v>
      </c>
      <c r="MV14" s="55"/>
      <c r="MW14" s="57">
        <v>3</v>
      </c>
      <c r="MX14" s="57" t="s">
        <v>560</v>
      </c>
      <c r="MY14" s="57"/>
      <c r="MZ14" s="57"/>
      <c r="NA14" s="57"/>
      <c r="NB14" s="57"/>
      <c r="NC14" s="57"/>
      <c r="ND14" s="58">
        <f>SUM(ND15:ND20)</f>
        <v>83.5</v>
      </c>
      <c r="NE14" s="55"/>
      <c r="NF14" s="57">
        <v>3</v>
      </c>
      <c r="NG14" s="57" t="s">
        <v>560</v>
      </c>
      <c r="NH14" s="57"/>
      <c r="NI14" s="57"/>
      <c r="NJ14" s="57"/>
      <c r="NK14" s="57"/>
      <c r="NL14" s="57"/>
      <c r="NM14" s="58">
        <f>SUM(NM15:NM20)</f>
        <v>83.5</v>
      </c>
      <c r="NN14" s="55"/>
      <c r="NO14" s="57">
        <v>3</v>
      </c>
      <c r="NP14" s="57" t="s">
        <v>560</v>
      </c>
      <c r="NQ14" s="57"/>
      <c r="NR14" s="57"/>
      <c r="NS14" s="57"/>
      <c r="NT14" s="57"/>
      <c r="NU14" s="57"/>
      <c r="NV14" s="58">
        <f>SUM(NV15:NV20)</f>
        <v>64.69</v>
      </c>
      <c r="NW14" s="55"/>
      <c r="NX14" s="57">
        <v>3</v>
      </c>
      <c r="NY14" s="57" t="s">
        <v>560</v>
      </c>
      <c r="NZ14" s="57"/>
      <c r="OA14" s="57"/>
      <c r="OB14" s="57"/>
      <c r="OC14" s="57"/>
      <c r="OD14" s="57"/>
      <c r="OE14" s="58">
        <f>SUM(OE15:OE20)</f>
        <v>64.69</v>
      </c>
      <c r="OF14" s="55"/>
      <c r="OG14" s="57">
        <v>3</v>
      </c>
      <c r="OH14" s="57" t="s">
        <v>560</v>
      </c>
      <c r="OI14" s="57"/>
      <c r="OJ14" s="57"/>
      <c r="OK14" s="57"/>
      <c r="OL14" s="57"/>
      <c r="OM14" s="57"/>
      <c r="ON14" s="58">
        <f>SUM(ON15:ON20)</f>
        <v>64.69</v>
      </c>
      <c r="OO14" s="55"/>
      <c r="OP14" s="57">
        <v>3</v>
      </c>
      <c r="OQ14" s="57" t="s">
        <v>560</v>
      </c>
      <c r="OR14" s="57"/>
      <c r="OS14" s="57"/>
      <c r="OT14" s="57"/>
      <c r="OU14" s="57"/>
      <c r="OV14" s="57"/>
      <c r="OW14" s="58">
        <f>SUM(OW15:OW20)</f>
        <v>64.69</v>
      </c>
      <c r="OX14" s="55"/>
      <c r="OY14" s="57">
        <v>3</v>
      </c>
      <c r="OZ14" s="57" t="s">
        <v>560</v>
      </c>
      <c r="PA14" s="57"/>
      <c r="PB14" s="57"/>
      <c r="PC14" s="57"/>
      <c r="PD14" s="57"/>
      <c r="PE14" s="57"/>
      <c r="PF14" s="58">
        <f>SUM(PF15:PF20)</f>
        <v>64.69</v>
      </c>
      <c r="PG14" s="55"/>
      <c r="PH14" s="57">
        <v>3</v>
      </c>
      <c r="PI14" s="57" t="s">
        <v>560</v>
      </c>
      <c r="PJ14" s="57"/>
      <c r="PK14" s="57"/>
      <c r="PL14" s="57"/>
      <c r="PM14" s="57"/>
      <c r="PN14" s="57"/>
      <c r="PO14" s="58">
        <f>SUM(PO15:PO20)</f>
        <v>64.69</v>
      </c>
      <c r="PP14" s="55"/>
      <c r="PQ14" s="57">
        <v>3</v>
      </c>
      <c r="PR14" s="57" t="s">
        <v>560</v>
      </c>
      <c r="PS14" s="57"/>
      <c r="PT14" s="57"/>
      <c r="PU14" s="57"/>
      <c r="PV14" s="57"/>
      <c r="PW14" s="57"/>
      <c r="PX14" s="58">
        <f>SUM(PX15:PX20)</f>
        <v>64.69</v>
      </c>
      <c r="PY14" s="55"/>
      <c r="PZ14" s="57">
        <v>3</v>
      </c>
      <c r="QA14" s="57" t="s">
        <v>560</v>
      </c>
      <c r="QB14" s="57"/>
      <c r="QC14" s="57"/>
      <c r="QD14" s="57"/>
      <c r="QE14" s="57"/>
      <c r="QF14" s="57"/>
      <c r="QG14" s="58">
        <f>SUM(QG15:QG20)</f>
        <v>73.72</v>
      </c>
      <c r="QH14" s="55"/>
      <c r="QI14" s="57">
        <v>3</v>
      </c>
      <c r="QJ14" s="57" t="s">
        <v>560</v>
      </c>
      <c r="QK14" s="57"/>
      <c r="QL14" s="57"/>
      <c r="QM14" s="57"/>
      <c r="QN14" s="57"/>
      <c r="QO14" s="57"/>
      <c r="QP14" s="58">
        <f>SUM(QP15:QP20)</f>
        <v>73.72</v>
      </c>
      <c r="QQ14" s="55"/>
      <c r="QR14" s="57">
        <v>3</v>
      </c>
      <c r="QS14" s="57" t="s">
        <v>560</v>
      </c>
      <c r="QT14" s="57"/>
      <c r="QU14" s="57"/>
      <c r="QV14" s="57"/>
      <c r="QW14" s="57"/>
      <c r="QX14" s="57"/>
      <c r="QY14" s="58">
        <f>SUM(QY15:QY20)</f>
        <v>64.69</v>
      </c>
      <c r="QZ14" s="55"/>
      <c r="RA14" s="57">
        <v>3</v>
      </c>
      <c r="RB14" s="57" t="s">
        <v>560</v>
      </c>
      <c r="RC14" s="57"/>
      <c r="RD14" s="57"/>
      <c r="RE14" s="57"/>
      <c r="RF14" s="57"/>
      <c r="RG14" s="57"/>
      <c r="RH14" s="58">
        <f>SUM(RH15:RH20)</f>
        <v>64.69</v>
      </c>
      <c r="RI14" s="55"/>
      <c r="RJ14" s="57">
        <v>3</v>
      </c>
      <c r="RK14" s="57" t="s">
        <v>560</v>
      </c>
      <c r="RL14" s="57"/>
      <c r="RM14" s="57"/>
      <c r="RN14" s="57"/>
      <c r="RO14" s="57"/>
      <c r="RP14" s="57"/>
      <c r="RQ14" s="58">
        <f>SUM(RQ15:RQ20)</f>
        <v>64.69</v>
      </c>
      <c r="RR14" s="55"/>
      <c r="RS14" s="57">
        <v>3</v>
      </c>
      <c r="RT14" s="57" t="s">
        <v>560</v>
      </c>
      <c r="RU14" s="57"/>
      <c r="RV14" s="57"/>
      <c r="RW14" s="57"/>
      <c r="RX14" s="57"/>
      <c r="RY14" s="57"/>
      <c r="RZ14" s="58">
        <f>SUM(RZ15:RZ20)</f>
        <v>64.69</v>
      </c>
      <c r="SA14" s="55"/>
      <c r="SB14" s="57">
        <v>3</v>
      </c>
      <c r="SC14" s="57" t="s">
        <v>560</v>
      </c>
      <c r="SD14" s="57"/>
      <c r="SE14" s="57"/>
      <c r="SF14" s="57"/>
      <c r="SG14" s="57"/>
      <c r="SH14" s="57"/>
      <c r="SI14" s="58">
        <f>SUM(SI15:SI20)</f>
        <v>64.69</v>
      </c>
      <c r="SJ14" s="55"/>
      <c r="SK14" s="57">
        <v>3</v>
      </c>
      <c r="SL14" s="57" t="s">
        <v>560</v>
      </c>
      <c r="SM14" s="57"/>
      <c r="SN14" s="57"/>
      <c r="SO14" s="57"/>
      <c r="SP14" s="57"/>
      <c r="SQ14" s="57"/>
      <c r="SR14" s="58">
        <f>SUM(SR15:SR20)</f>
        <v>64.69</v>
      </c>
      <c r="SS14" s="55"/>
      <c r="ST14" s="57">
        <v>3</v>
      </c>
      <c r="SU14" s="57" t="s">
        <v>560</v>
      </c>
      <c r="SV14" s="57"/>
      <c r="SW14" s="57"/>
      <c r="SX14" s="57"/>
      <c r="SY14" s="57"/>
      <c r="SZ14" s="57"/>
      <c r="TA14" s="58">
        <f>SUM(TA15:TA20)</f>
        <v>64.69</v>
      </c>
      <c r="TB14" s="55"/>
      <c r="TC14" s="57">
        <v>3</v>
      </c>
      <c r="TD14" s="57" t="s">
        <v>560</v>
      </c>
      <c r="TE14" s="57"/>
      <c r="TF14" s="57"/>
      <c r="TG14" s="57"/>
      <c r="TH14" s="57"/>
      <c r="TI14" s="57"/>
      <c r="TJ14" s="58">
        <f>SUM(TJ15:TJ20)</f>
        <v>64.69</v>
      </c>
      <c r="TK14" s="55"/>
      <c r="TL14" s="57">
        <v>3</v>
      </c>
      <c r="TM14" s="57" t="s">
        <v>560</v>
      </c>
      <c r="TN14" s="57"/>
      <c r="TO14" s="57"/>
      <c r="TP14" s="57"/>
      <c r="TQ14" s="57"/>
      <c r="TR14" s="57"/>
      <c r="TS14" s="58">
        <f>SUM(TS15:TS20)</f>
        <v>64.69</v>
      </c>
      <c r="TT14" s="55"/>
      <c r="TU14" s="57">
        <v>3</v>
      </c>
      <c r="TV14" s="57" t="s">
        <v>560</v>
      </c>
      <c r="TW14" s="57"/>
      <c r="TX14" s="57"/>
      <c r="TY14" s="57"/>
      <c r="TZ14" s="57"/>
      <c r="UA14" s="57"/>
      <c r="UB14" s="58">
        <f>SUM(UB15:UB20)</f>
        <v>64.69</v>
      </c>
      <c r="UC14" s="55"/>
      <c r="UD14" s="57">
        <v>3</v>
      </c>
      <c r="UE14" s="57" t="s">
        <v>560</v>
      </c>
      <c r="UF14" s="57"/>
      <c r="UG14" s="57"/>
      <c r="UH14" s="57"/>
      <c r="UI14" s="57"/>
      <c r="UJ14" s="57"/>
      <c r="UK14" s="58">
        <f>SUM(UK15:UK20)</f>
        <v>64.69</v>
      </c>
      <c r="UL14" s="55"/>
      <c r="UM14" s="57">
        <v>3</v>
      </c>
      <c r="UN14" s="57" t="s">
        <v>560</v>
      </c>
      <c r="UO14" s="57"/>
      <c r="UP14" s="57"/>
      <c r="UQ14" s="57"/>
      <c r="UR14" s="57"/>
      <c r="US14" s="57"/>
      <c r="UT14" s="58">
        <f>SUM(UT15:UT20)</f>
        <v>64.69</v>
      </c>
      <c r="UU14" s="55"/>
      <c r="UV14" s="57">
        <v>3</v>
      </c>
      <c r="UW14" s="57" t="s">
        <v>560</v>
      </c>
      <c r="UX14" s="57"/>
      <c r="UY14" s="57"/>
      <c r="UZ14" s="57"/>
      <c r="VA14" s="57"/>
      <c r="VB14" s="57"/>
      <c r="VC14" s="58">
        <f>SUM(VC15:VC20)</f>
        <v>64.69</v>
      </c>
      <c r="VD14" s="55"/>
      <c r="VE14" s="57">
        <v>3</v>
      </c>
      <c r="VF14" s="57" t="s">
        <v>560</v>
      </c>
      <c r="VG14" s="57"/>
      <c r="VH14" s="57"/>
      <c r="VI14" s="57"/>
      <c r="VJ14" s="57"/>
      <c r="VK14" s="57"/>
      <c r="VL14" s="58">
        <f>SUM(VL15:VL20)</f>
        <v>64.69</v>
      </c>
      <c r="VM14" s="55"/>
      <c r="VN14" s="57">
        <v>3</v>
      </c>
      <c r="VO14" s="57" t="s">
        <v>560</v>
      </c>
      <c r="VP14" s="57"/>
      <c r="VQ14" s="57"/>
      <c r="VR14" s="57"/>
      <c r="VS14" s="57"/>
      <c r="VT14" s="57"/>
      <c r="VU14" s="58">
        <f>SUM(VU15:VU20)</f>
        <v>83.5</v>
      </c>
      <c r="VV14" s="55"/>
      <c r="VW14" s="57">
        <v>3</v>
      </c>
      <c r="VX14" s="57" t="s">
        <v>560</v>
      </c>
      <c r="VY14" s="57"/>
      <c r="VZ14" s="57"/>
      <c r="WA14" s="57"/>
      <c r="WB14" s="57"/>
      <c r="WC14" s="57"/>
      <c r="WD14" s="58">
        <f>SUM(WD15:WD20)</f>
        <v>83.5</v>
      </c>
      <c r="WE14" s="55"/>
      <c r="WF14" s="57">
        <v>3</v>
      </c>
      <c r="WG14" s="57" t="s">
        <v>560</v>
      </c>
      <c r="WH14" s="57"/>
      <c r="WI14" s="57"/>
      <c r="WJ14" s="57"/>
      <c r="WK14" s="57"/>
      <c r="WL14" s="57"/>
      <c r="WM14" s="58">
        <f>SUM(WM15:WM20)</f>
        <v>83.5</v>
      </c>
      <c r="WN14" s="55"/>
      <c r="WO14" s="57">
        <v>3</v>
      </c>
      <c r="WP14" s="57" t="s">
        <v>560</v>
      </c>
      <c r="WQ14" s="57"/>
      <c r="WR14" s="57"/>
      <c r="WS14" s="57"/>
      <c r="WT14" s="57"/>
      <c r="WU14" s="57"/>
      <c r="WV14" s="58">
        <f>SUM(WV15:WV20)</f>
        <v>83.5</v>
      </c>
      <c r="WW14" s="55"/>
      <c r="WX14" s="57">
        <v>3</v>
      </c>
      <c r="WY14" s="57" t="s">
        <v>560</v>
      </c>
      <c r="WZ14" s="57"/>
      <c r="XA14" s="57"/>
      <c r="XB14" s="57"/>
      <c r="XC14" s="57"/>
      <c r="XD14" s="57"/>
      <c r="XE14" s="58">
        <f>SUM(XE15:XE20)</f>
        <v>83.5</v>
      </c>
      <c r="XF14" s="55"/>
      <c r="XG14" s="57">
        <v>3</v>
      </c>
      <c r="XH14" s="57" t="s">
        <v>560</v>
      </c>
      <c r="XI14" s="57"/>
      <c r="XJ14" s="57"/>
      <c r="XK14" s="57"/>
      <c r="XL14" s="57"/>
      <c r="XM14" s="57"/>
      <c r="XN14" s="58">
        <f>SUM(XN15:XN20)</f>
        <v>83.5</v>
      </c>
      <c r="XO14" s="55"/>
      <c r="XP14" s="57">
        <v>3</v>
      </c>
      <c r="XQ14" s="57" t="s">
        <v>560</v>
      </c>
      <c r="XR14" s="57"/>
      <c r="XS14" s="57"/>
      <c r="XT14" s="57"/>
      <c r="XU14" s="57"/>
      <c r="XV14" s="57"/>
      <c r="XW14" s="58">
        <f>SUM(XW15:XW20)</f>
        <v>83.5</v>
      </c>
      <c r="XX14" s="55"/>
    </row>
    <row r="15" s="49" customFormat="1" spans="1:648">
      <c r="A15" s="53">
        <v>3.1</v>
      </c>
      <c r="B15" s="53" t="s">
        <v>561</v>
      </c>
      <c r="C15" s="53"/>
      <c r="D15" s="53" t="s">
        <v>434</v>
      </c>
      <c r="E15" s="53"/>
      <c r="F15" s="53"/>
      <c r="G15" s="58">
        <f>98/1.13</f>
        <v>86.73</v>
      </c>
      <c r="H15" s="58">
        <f t="shared" si="72"/>
        <v>0</v>
      </c>
      <c r="I15" s="79" t="s">
        <v>562</v>
      </c>
      <c r="J15" s="53">
        <v>3.1</v>
      </c>
      <c r="K15" s="53" t="s">
        <v>561</v>
      </c>
      <c r="L15" s="53"/>
      <c r="M15" s="53" t="s">
        <v>434</v>
      </c>
      <c r="N15" s="55"/>
      <c r="O15" s="53"/>
      <c r="P15" s="58">
        <f>98/1.13</f>
        <v>86.73</v>
      </c>
      <c r="Q15" s="58">
        <f t="shared" si="73"/>
        <v>0</v>
      </c>
      <c r="R15" s="79" t="s">
        <v>562</v>
      </c>
      <c r="S15" s="53">
        <v>3.1</v>
      </c>
      <c r="T15" s="53" t="s">
        <v>561</v>
      </c>
      <c r="U15" s="53"/>
      <c r="V15" s="53" t="s">
        <v>434</v>
      </c>
      <c r="W15" s="55"/>
      <c r="X15" s="53"/>
      <c r="Y15" s="58">
        <f>98/1.13</f>
        <v>86.73</v>
      </c>
      <c r="Z15" s="58">
        <f>W15*(1+X15)*Y15</f>
        <v>0</v>
      </c>
      <c r="AA15" s="79" t="s">
        <v>562</v>
      </c>
      <c r="AB15" s="53">
        <v>3.1</v>
      </c>
      <c r="AC15" s="53" t="s">
        <v>561</v>
      </c>
      <c r="AD15" s="53"/>
      <c r="AE15" s="53" t="s">
        <v>434</v>
      </c>
      <c r="AF15" s="7"/>
      <c r="AG15" s="53"/>
      <c r="AH15" s="58">
        <f>98/1.13</f>
        <v>86.73</v>
      </c>
      <c r="AI15" s="58">
        <f>AF15*(1+AG15)*AH15</f>
        <v>0</v>
      </c>
      <c r="AJ15" s="79" t="s">
        <v>562</v>
      </c>
      <c r="AK15" s="53">
        <v>3.1</v>
      </c>
      <c r="AL15" s="53" t="s">
        <v>561</v>
      </c>
      <c r="AM15" s="53"/>
      <c r="AN15" s="53" t="s">
        <v>434</v>
      </c>
      <c r="AO15" s="7"/>
      <c r="AP15" s="53"/>
      <c r="AQ15" s="58">
        <f>98/1.13</f>
        <v>86.73</v>
      </c>
      <c r="AR15" s="58">
        <f t="shared" si="74"/>
        <v>0</v>
      </c>
      <c r="AS15" s="79" t="s">
        <v>562</v>
      </c>
      <c r="AT15" s="53">
        <v>3.1</v>
      </c>
      <c r="AU15" s="53" t="s">
        <v>561</v>
      </c>
      <c r="AV15" s="53"/>
      <c r="AW15" s="53" t="s">
        <v>434</v>
      </c>
      <c r="AX15" s="7">
        <v>0.34</v>
      </c>
      <c r="AY15" s="53"/>
      <c r="AZ15" s="58">
        <f>98/1.13</f>
        <v>86.73</v>
      </c>
      <c r="BA15" s="58">
        <f>AX15*(1+AY15)*AZ15</f>
        <v>29.49</v>
      </c>
      <c r="BB15" s="79" t="s">
        <v>562</v>
      </c>
      <c r="BC15" s="53">
        <v>3.1</v>
      </c>
      <c r="BD15" s="53" t="s">
        <v>561</v>
      </c>
      <c r="BE15" s="53"/>
      <c r="BF15" s="53" t="s">
        <v>434</v>
      </c>
      <c r="BG15" s="7"/>
      <c r="BH15" s="53"/>
      <c r="BI15" s="58">
        <f>98/1.13</f>
        <v>86.73</v>
      </c>
      <c r="BJ15" s="58">
        <f>BG15*(1+BH15)*BI15</f>
        <v>0</v>
      </c>
      <c r="BK15" s="79" t="s">
        <v>562</v>
      </c>
      <c r="BL15" s="53">
        <v>3.1</v>
      </c>
      <c r="BM15" s="53" t="s">
        <v>561</v>
      </c>
      <c r="BN15" s="53"/>
      <c r="BO15" s="53" t="s">
        <v>434</v>
      </c>
      <c r="BP15" s="7"/>
      <c r="BQ15" s="53"/>
      <c r="BR15" s="58">
        <f>98/1.13</f>
        <v>86.73</v>
      </c>
      <c r="BS15" s="58">
        <f>BP15*(1+BQ15)*BR15</f>
        <v>0</v>
      </c>
      <c r="BT15" s="79" t="s">
        <v>562</v>
      </c>
      <c r="BU15" s="53">
        <v>3.1</v>
      </c>
      <c r="BV15" s="53" t="s">
        <v>561</v>
      </c>
      <c r="BW15" s="53"/>
      <c r="BX15" s="53" t="s">
        <v>434</v>
      </c>
      <c r="BY15" s="7">
        <v>0.85</v>
      </c>
      <c r="BZ15" s="53"/>
      <c r="CA15" s="58">
        <f>98/1.13</f>
        <v>86.73</v>
      </c>
      <c r="CB15" s="58">
        <f>BY15*(1+BZ15)*CA15</f>
        <v>73.72</v>
      </c>
      <c r="CC15" s="79" t="s">
        <v>562</v>
      </c>
      <c r="CD15" s="53">
        <v>3.1</v>
      </c>
      <c r="CE15" s="53" t="s">
        <v>561</v>
      </c>
      <c r="CF15" s="53"/>
      <c r="CG15" s="53" t="s">
        <v>434</v>
      </c>
      <c r="CH15" s="7">
        <v>0.85</v>
      </c>
      <c r="CI15" s="53"/>
      <c r="CJ15" s="58">
        <f>98/1.13</f>
        <v>86.73</v>
      </c>
      <c r="CK15" s="58">
        <f t="shared" si="75"/>
        <v>73.72</v>
      </c>
      <c r="CL15" s="79" t="s">
        <v>562</v>
      </c>
      <c r="CM15" s="53">
        <v>3.1</v>
      </c>
      <c r="CN15" s="53" t="s">
        <v>561</v>
      </c>
      <c r="CO15" s="53"/>
      <c r="CP15" s="53" t="s">
        <v>434</v>
      </c>
      <c r="CQ15" s="7">
        <v>0.85</v>
      </c>
      <c r="CR15" s="53"/>
      <c r="CS15" s="58">
        <f>98/1.13</f>
        <v>86.73</v>
      </c>
      <c r="CT15" s="58">
        <f t="shared" si="76"/>
        <v>73.72</v>
      </c>
      <c r="CU15" s="79" t="s">
        <v>562</v>
      </c>
      <c r="CV15" s="53">
        <v>3.1</v>
      </c>
      <c r="CW15" s="53" t="s">
        <v>561</v>
      </c>
      <c r="CX15" s="53"/>
      <c r="CY15" s="53" t="s">
        <v>434</v>
      </c>
      <c r="CZ15" s="7">
        <f>'[1]55系列隔热内平开窗（5+12+5LOW -E6）'!CK86</f>
        <v>0.47</v>
      </c>
      <c r="DA15" s="53"/>
      <c r="DB15" s="58">
        <f>98/1.13</f>
        <v>86.73</v>
      </c>
      <c r="DC15" s="58">
        <f t="shared" si="77"/>
        <v>40.76</v>
      </c>
      <c r="DD15" s="79" t="s">
        <v>562</v>
      </c>
      <c r="DE15" s="53">
        <v>3.1</v>
      </c>
      <c r="DF15" s="53" t="s">
        <v>561</v>
      </c>
      <c r="DG15" s="53"/>
      <c r="DH15" s="53" t="s">
        <v>434</v>
      </c>
      <c r="DI15" s="7"/>
      <c r="DJ15" s="53"/>
      <c r="DK15" s="58">
        <f>98/1.13</f>
        <v>86.73</v>
      </c>
      <c r="DL15" s="58">
        <f t="shared" si="78"/>
        <v>0</v>
      </c>
      <c r="DM15" s="79" t="s">
        <v>562</v>
      </c>
      <c r="DN15" s="53">
        <v>3.1</v>
      </c>
      <c r="DO15" s="53" t="s">
        <v>561</v>
      </c>
      <c r="DP15" s="53"/>
      <c r="DQ15" s="53" t="s">
        <v>434</v>
      </c>
      <c r="DR15" s="7"/>
      <c r="DS15" s="53"/>
      <c r="DT15" s="58">
        <f>98/1.13</f>
        <v>86.73</v>
      </c>
      <c r="DU15" s="58">
        <f t="shared" si="79"/>
        <v>0</v>
      </c>
      <c r="DV15" s="79" t="s">
        <v>562</v>
      </c>
      <c r="DW15" s="53">
        <v>3.1</v>
      </c>
      <c r="DX15" s="53" t="s">
        <v>561</v>
      </c>
      <c r="DY15" s="53"/>
      <c r="DZ15" s="53" t="s">
        <v>434</v>
      </c>
      <c r="EA15" s="7">
        <f>'[1]55系列隔热内平开窗（5+12+5LOW -E6）'!DO84</f>
        <v>0.29</v>
      </c>
      <c r="EB15" s="53"/>
      <c r="EC15" s="58">
        <f>98/1.13</f>
        <v>86.73</v>
      </c>
      <c r="ED15" s="58">
        <f t="shared" si="80"/>
        <v>25.15</v>
      </c>
      <c r="EE15" s="79" t="s">
        <v>562</v>
      </c>
      <c r="EF15" s="53">
        <v>3.1</v>
      </c>
      <c r="EG15" s="53" t="s">
        <v>561</v>
      </c>
      <c r="EH15" s="53"/>
      <c r="EI15" s="53" t="s">
        <v>434</v>
      </c>
      <c r="EJ15" s="7">
        <v>0.85</v>
      </c>
      <c r="EK15" s="53"/>
      <c r="EL15" s="58">
        <f>98/1.13</f>
        <v>86.73</v>
      </c>
      <c r="EM15" s="58">
        <f t="shared" si="81"/>
        <v>73.72</v>
      </c>
      <c r="EN15" s="79" t="s">
        <v>562</v>
      </c>
      <c r="EO15" s="53">
        <v>3.1</v>
      </c>
      <c r="EP15" s="53" t="s">
        <v>561</v>
      </c>
      <c r="EQ15" s="53"/>
      <c r="ER15" s="53" t="s">
        <v>434</v>
      </c>
      <c r="ES15" s="7">
        <v>0.85</v>
      </c>
      <c r="ET15" s="53"/>
      <c r="EU15" s="58">
        <f>98/1.13</f>
        <v>86.73</v>
      </c>
      <c r="EV15" s="58">
        <f t="shared" si="82"/>
        <v>73.72</v>
      </c>
      <c r="EW15" s="79" t="s">
        <v>562</v>
      </c>
      <c r="EX15" s="53">
        <v>3.1</v>
      </c>
      <c r="EY15" s="53" t="s">
        <v>561</v>
      </c>
      <c r="EZ15" s="53"/>
      <c r="FA15" s="53" t="s">
        <v>434</v>
      </c>
      <c r="FB15" s="7">
        <v>0.85</v>
      </c>
      <c r="FC15" s="53"/>
      <c r="FD15" s="58">
        <f>98/1.13</f>
        <v>86.73</v>
      </c>
      <c r="FE15" s="58">
        <f t="shared" si="83"/>
        <v>73.72</v>
      </c>
      <c r="FF15" s="79" t="s">
        <v>562</v>
      </c>
      <c r="FG15" s="53">
        <v>3.1</v>
      </c>
      <c r="FH15" s="53" t="s">
        <v>561</v>
      </c>
      <c r="FI15" s="53"/>
      <c r="FJ15" s="53" t="s">
        <v>434</v>
      </c>
      <c r="FK15" s="7">
        <v>0.85</v>
      </c>
      <c r="FL15" s="53"/>
      <c r="FM15" s="58">
        <f>98/1.13</f>
        <v>86.73</v>
      </c>
      <c r="FN15" s="58">
        <f t="shared" si="84"/>
        <v>73.72</v>
      </c>
      <c r="FO15" s="79" t="s">
        <v>562</v>
      </c>
      <c r="FP15" s="53">
        <v>3.1</v>
      </c>
      <c r="FQ15" s="53" t="s">
        <v>561</v>
      </c>
      <c r="FR15" s="53"/>
      <c r="FS15" s="53" t="s">
        <v>434</v>
      </c>
      <c r="FT15" s="7">
        <v>0.85</v>
      </c>
      <c r="FU15" s="53"/>
      <c r="FV15" s="58">
        <f>98/1.13</f>
        <v>86.73</v>
      </c>
      <c r="FW15" s="58">
        <f t="shared" si="85"/>
        <v>73.72</v>
      </c>
      <c r="FX15" s="79" t="s">
        <v>562</v>
      </c>
      <c r="FY15" s="53">
        <v>3.1</v>
      </c>
      <c r="FZ15" s="53" t="s">
        <v>561</v>
      </c>
      <c r="GA15" s="53"/>
      <c r="GB15" s="53" t="s">
        <v>434</v>
      </c>
      <c r="GC15" s="7">
        <v>0.85</v>
      </c>
      <c r="GD15" s="53"/>
      <c r="GE15" s="58">
        <f>98/1.13</f>
        <v>86.73</v>
      </c>
      <c r="GF15" s="58">
        <f t="shared" si="86"/>
        <v>73.72</v>
      </c>
      <c r="GG15" s="79" t="s">
        <v>562</v>
      </c>
      <c r="GH15" s="53">
        <v>3.1</v>
      </c>
      <c r="GI15" s="53" t="s">
        <v>561</v>
      </c>
      <c r="GJ15" s="53"/>
      <c r="GK15" s="53" t="s">
        <v>434</v>
      </c>
      <c r="GL15" s="7">
        <v>0.85</v>
      </c>
      <c r="GM15" s="53"/>
      <c r="GN15" s="58">
        <f>98/1.13</f>
        <v>86.73</v>
      </c>
      <c r="GO15" s="58">
        <f t="shared" si="87"/>
        <v>73.72</v>
      </c>
      <c r="GP15" s="79" t="s">
        <v>562</v>
      </c>
      <c r="GQ15" s="53">
        <v>3.1</v>
      </c>
      <c r="GR15" s="53" t="s">
        <v>561</v>
      </c>
      <c r="GS15" s="53"/>
      <c r="GT15" s="53" t="s">
        <v>434</v>
      </c>
      <c r="GU15" s="7">
        <v>0.85</v>
      </c>
      <c r="GV15" s="53"/>
      <c r="GW15" s="58">
        <f>98/1.13</f>
        <v>86.73</v>
      </c>
      <c r="GX15" s="58">
        <f t="shared" si="88"/>
        <v>73.72</v>
      </c>
      <c r="GY15" s="79" t="s">
        <v>562</v>
      </c>
      <c r="GZ15" s="53">
        <v>3.1</v>
      </c>
      <c r="HA15" s="53" t="s">
        <v>561</v>
      </c>
      <c r="HB15" s="53"/>
      <c r="HC15" s="53" t="s">
        <v>434</v>
      </c>
      <c r="HD15" s="7">
        <v>0.85</v>
      </c>
      <c r="HE15" s="53"/>
      <c r="HF15" s="58">
        <f>98/1.13</f>
        <v>86.73</v>
      </c>
      <c r="HG15" s="58">
        <f t="shared" si="89"/>
        <v>73.72</v>
      </c>
      <c r="HH15" s="79" t="s">
        <v>562</v>
      </c>
      <c r="HI15" s="53">
        <v>3.1</v>
      </c>
      <c r="HJ15" s="53" t="s">
        <v>561</v>
      </c>
      <c r="HK15" s="53"/>
      <c r="HL15" s="53" t="s">
        <v>434</v>
      </c>
      <c r="HM15" s="7"/>
      <c r="HN15" s="53"/>
      <c r="HO15" s="58">
        <f>98/1.13</f>
        <v>86.73</v>
      </c>
      <c r="HP15" s="58">
        <f t="shared" si="90"/>
        <v>0</v>
      </c>
      <c r="HQ15" s="79" t="s">
        <v>562</v>
      </c>
      <c r="HR15" s="53">
        <v>3.1</v>
      </c>
      <c r="HS15" s="53" t="s">
        <v>561</v>
      </c>
      <c r="HT15" s="53"/>
      <c r="HU15" s="53" t="s">
        <v>434</v>
      </c>
      <c r="HV15" s="7"/>
      <c r="HW15" s="53"/>
      <c r="HX15" s="58">
        <f>98/1.13</f>
        <v>86.73</v>
      </c>
      <c r="HY15" s="58">
        <f t="shared" si="91"/>
        <v>0</v>
      </c>
      <c r="HZ15" s="79" t="s">
        <v>562</v>
      </c>
      <c r="IA15" s="53">
        <v>3.1</v>
      </c>
      <c r="IB15" s="53" t="s">
        <v>561</v>
      </c>
      <c r="IC15" s="53"/>
      <c r="ID15" s="53" t="s">
        <v>434</v>
      </c>
      <c r="IE15" s="7"/>
      <c r="IF15" s="53"/>
      <c r="IG15" s="58">
        <f>98/1.13</f>
        <v>86.73</v>
      </c>
      <c r="IH15" s="58">
        <f t="shared" si="92"/>
        <v>0</v>
      </c>
      <c r="II15" s="79" t="s">
        <v>562</v>
      </c>
      <c r="IJ15" s="53">
        <v>3.1</v>
      </c>
      <c r="IK15" s="53" t="s">
        <v>561</v>
      </c>
      <c r="IL15" s="53"/>
      <c r="IM15" s="53" t="s">
        <v>434</v>
      </c>
      <c r="IN15" s="7">
        <f>'[1]55系列上悬窗'!I84</f>
        <v>0.39</v>
      </c>
      <c r="IO15" s="53"/>
      <c r="IP15" s="58">
        <f>98/1.13</f>
        <v>86.73</v>
      </c>
      <c r="IQ15" s="58">
        <f t="shared" si="93"/>
        <v>33.82</v>
      </c>
      <c r="IR15" s="79" t="s">
        <v>562</v>
      </c>
      <c r="IS15" s="53">
        <v>3.1</v>
      </c>
      <c r="IT15" s="53" t="s">
        <v>561</v>
      </c>
      <c r="IU15" s="53"/>
      <c r="IV15" s="53" t="s">
        <v>434</v>
      </c>
      <c r="IW15" s="7">
        <f>'[1]55系列上悬窗'!S84</f>
        <v>0.39</v>
      </c>
      <c r="IX15" s="53"/>
      <c r="IY15" s="58">
        <f>98/1.13</f>
        <v>86.73</v>
      </c>
      <c r="IZ15" s="58">
        <f t="shared" si="94"/>
        <v>33.82</v>
      </c>
      <c r="JA15" s="79" t="s">
        <v>562</v>
      </c>
      <c r="JB15" s="53">
        <v>3.1</v>
      </c>
      <c r="JC15" s="53" t="s">
        <v>561</v>
      </c>
      <c r="JD15" s="53"/>
      <c r="JE15" s="53" t="s">
        <v>434</v>
      </c>
      <c r="JF15" s="7">
        <f>'[1]55系列上悬窗'!AC84</f>
        <v>0.46</v>
      </c>
      <c r="JG15" s="53"/>
      <c r="JH15" s="58">
        <f>98/1.13</f>
        <v>86.73</v>
      </c>
      <c r="JI15" s="58">
        <f t="shared" si="95"/>
        <v>39.9</v>
      </c>
      <c r="JJ15" s="79" t="s">
        <v>562</v>
      </c>
      <c r="JK15" s="53">
        <v>3.1</v>
      </c>
      <c r="JL15" s="53" t="s">
        <v>561</v>
      </c>
      <c r="JM15" s="53"/>
      <c r="JN15" s="53" t="s">
        <v>434</v>
      </c>
      <c r="JO15" s="7">
        <f>'[1]55系列上悬窗'!AM84</f>
        <v>0.44</v>
      </c>
      <c r="JP15" s="53"/>
      <c r="JQ15" s="58">
        <f>98/1.13</f>
        <v>86.73</v>
      </c>
      <c r="JR15" s="58">
        <f t="shared" si="96"/>
        <v>38.16</v>
      </c>
      <c r="JS15" s="79" t="s">
        <v>562</v>
      </c>
      <c r="JT15" s="53">
        <v>3.1</v>
      </c>
      <c r="JU15" s="53" t="s">
        <v>561</v>
      </c>
      <c r="JV15" s="53"/>
      <c r="JW15" s="53" t="s">
        <v>434</v>
      </c>
      <c r="JX15" s="7">
        <f>'[1]55系列上悬窗'!AW84</f>
        <v>0.39</v>
      </c>
      <c r="JY15" s="53"/>
      <c r="JZ15" s="58">
        <f>98/1.13</f>
        <v>86.73</v>
      </c>
      <c r="KA15" s="58">
        <f t="shared" si="97"/>
        <v>33.82</v>
      </c>
      <c r="KB15" s="79" t="s">
        <v>562</v>
      </c>
      <c r="KC15" s="53">
        <v>3.1</v>
      </c>
      <c r="KD15" s="53" t="s">
        <v>561</v>
      </c>
      <c r="KE15" s="53"/>
      <c r="KF15" s="53" t="s">
        <v>434</v>
      </c>
      <c r="KG15" s="7"/>
      <c r="KH15" s="53"/>
      <c r="KI15" s="58">
        <f>98/1.13</f>
        <v>86.73</v>
      </c>
      <c r="KJ15" s="58">
        <f t="shared" si="98"/>
        <v>0</v>
      </c>
      <c r="KK15" s="79" t="s">
        <v>562</v>
      </c>
      <c r="KL15" s="53">
        <v>3.1</v>
      </c>
      <c r="KM15" s="53" t="s">
        <v>561</v>
      </c>
      <c r="KN15" s="53"/>
      <c r="KO15" s="53" t="s">
        <v>434</v>
      </c>
      <c r="KP15" s="7"/>
      <c r="KQ15" s="53"/>
      <c r="KR15" s="58">
        <f>98/1.13</f>
        <v>86.73</v>
      </c>
      <c r="KS15" s="58">
        <f t="shared" si="99"/>
        <v>0</v>
      </c>
      <c r="KT15" s="79" t="s">
        <v>562</v>
      </c>
      <c r="KU15" s="53">
        <v>3.1</v>
      </c>
      <c r="KV15" s="53" t="s">
        <v>561</v>
      </c>
      <c r="KW15" s="53"/>
      <c r="KX15" s="53" t="s">
        <v>434</v>
      </c>
      <c r="KY15" s="7">
        <v>0.85</v>
      </c>
      <c r="KZ15" s="53"/>
      <c r="LA15" s="58">
        <f>98/1.13</f>
        <v>86.73</v>
      </c>
      <c r="LB15" s="58">
        <f t="shared" si="100"/>
        <v>73.72</v>
      </c>
      <c r="LC15" s="79" t="s">
        <v>562</v>
      </c>
      <c r="LD15" s="53">
        <v>3.1</v>
      </c>
      <c r="LE15" s="53" t="s">
        <v>561</v>
      </c>
      <c r="LF15" s="53"/>
      <c r="LG15" s="53" t="s">
        <v>434</v>
      </c>
      <c r="LH15" s="7">
        <v>0.85</v>
      </c>
      <c r="LI15" s="53"/>
      <c r="LJ15" s="58">
        <f>98/1.13</f>
        <v>86.73</v>
      </c>
      <c r="LK15" s="58">
        <f t="shared" si="101"/>
        <v>73.72</v>
      </c>
      <c r="LL15" s="79" t="s">
        <v>562</v>
      </c>
      <c r="LM15" s="53">
        <v>3.1</v>
      </c>
      <c r="LN15" s="53" t="s">
        <v>561</v>
      </c>
      <c r="LO15" s="53"/>
      <c r="LP15" s="53" t="s">
        <v>434</v>
      </c>
      <c r="LQ15" s="53"/>
      <c r="LR15" s="53"/>
      <c r="LS15" s="58">
        <f>98/1.13</f>
        <v>86.73</v>
      </c>
      <c r="LT15" s="58">
        <f t="shared" si="102"/>
        <v>0</v>
      </c>
      <c r="LU15" s="79" t="s">
        <v>562</v>
      </c>
      <c r="LV15" s="53">
        <v>3.1</v>
      </c>
      <c r="LW15" s="53" t="s">
        <v>561</v>
      </c>
      <c r="LX15" s="53"/>
      <c r="LY15" s="53" t="s">
        <v>434</v>
      </c>
      <c r="LZ15" s="53"/>
      <c r="MA15" s="53"/>
      <c r="MB15" s="58">
        <f>98/1.13</f>
        <v>86.73</v>
      </c>
      <c r="MC15" s="58">
        <f t="shared" si="103"/>
        <v>0</v>
      </c>
      <c r="MD15" s="79" t="s">
        <v>562</v>
      </c>
      <c r="ME15" s="53">
        <v>3.1</v>
      </c>
      <c r="MF15" s="53" t="s">
        <v>561</v>
      </c>
      <c r="MG15" s="53"/>
      <c r="MH15" s="53" t="s">
        <v>434</v>
      </c>
      <c r="MI15" s="53"/>
      <c r="MJ15" s="53"/>
      <c r="MK15" s="58">
        <f>98/1.13</f>
        <v>86.73</v>
      </c>
      <c r="ML15" s="58">
        <f t="shared" si="104"/>
        <v>0</v>
      </c>
      <c r="MM15" s="79" t="s">
        <v>562</v>
      </c>
      <c r="MN15" s="53">
        <v>3.1</v>
      </c>
      <c r="MO15" s="53" t="s">
        <v>561</v>
      </c>
      <c r="MP15" s="53"/>
      <c r="MQ15" s="53" t="s">
        <v>434</v>
      </c>
      <c r="MR15" s="53"/>
      <c r="MS15" s="53"/>
      <c r="MT15" s="58">
        <f>98/1.13</f>
        <v>86.73</v>
      </c>
      <c r="MU15" s="58">
        <f t="shared" si="105"/>
        <v>0</v>
      </c>
      <c r="MV15" s="79" t="s">
        <v>562</v>
      </c>
      <c r="MW15" s="53">
        <v>3.1</v>
      </c>
      <c r="MX15" s="53" t="s">
        <v>561</v>
      </c>
      <c r="MY15" s="53"/>
      <c r="MZ15" s="53" t="s">
        <v>434</v>
      </c>
      <c r="NA15" s="53"/>
      <c r="NB15" s="53"/>
      <c r="NC15" s="58">
        <f>98/1.13</f>
        <v>86.73</v>
      </c>
      <c r="ND15" s="58">
        <f t="shared" si="106"/>
        <v>0</v>
      </c>
      <c r="NE15" s="79" t="s">
        <v>562</v>
      </c>
      <c r="NF15" s="53">
        <v>3.1</v>
      </c>
      <c r="NG15" s="53" t="s">
        <v>561</v>
      </c>
      <c r="NH15" s="53"/>
      <c r="NI15" s="53" t="s">
        <v>434</v>
      </c>
      <c r="NJ15" s="53"/>
      <c r="NK15" s="53"/>
      <c r="NL15" s="58">
        <f>98/1.13</f>
        <v>86.73</v>
      </c>
      <c r="NM15" s="58">
        <f t="shared" si="107"/>
        <v>0</v>
      </c>
      <c r="NN15" s="79" t="s">
        <v>562</v>
      </c>
      <c r="NO15" s="53">
        <v>3.1</v>
      </c>
      <c r="NP15" s="53" t="s">
        <v>561</v>
      </c>
      <c r="NQ15" s="53"/>
      <c r="NR15" s="53" t="s">
        <v>434</v>
      </c>
      <c r="NS15" s="7"/>
      <c r="NT15" s="53"/>
      <c r="NU15" s="58">
        <f>98/1.13</f>
        <v>86.73</v>
      </c>
      <c r="NV15" s="58">
        <f t="shared" si="108"/>
        <v>0</v>
      </c>
      <c r="NW15" s="79" t="s">
        <v>562</v>
      </c>
      <c r="NX15" s="53">
        <v>3.1</v>
      </c>
      <c r="NY15" s="53" t="s">
        <v>561</v>
      </c>
      <c r="NZ15" s="53"/>
      <c r="OA15" s="53" t="s">
        <v>434</v>
      </c>
      <c r="OB15" s="7"/>
      <c r="OC15" s="53"/>
      <c r="OD15" s="58">
        <f>98/1.13</f>
        <v>86.73</v>
      </c>
      <c r="OE15" s="58">
        <f t="shared" si="109"/>
        <v>0</v>
      </c>
      <c r="OF15" s="79" t="s">
        <v>562</v>
      </c>
      <c r="OG15" s="53">
        <v>3.1</v>
      </c>
      <c r="OH15" s="53" t="s">
        <v>561</v>
      </c>
      <c r="OI15" s="53"/>
      <c r="OJ15" s="53" t="s">
        <v>434</v>
      </c>
      <c r="OK15" s="7"/>
      <c r="OL15" s="53"/>
      <c r="OM15" s="58">
        <f>98/1.13</f>
        <v>86.73</v>
      </c>
      <c r="ON15" s="58">
        <f t="shared" si="110"/>
        <v>0</v>
      </c>
      <c r="OO15" s="79" t="s">
        <v>562</v>
      </c>
      <c r="OP15" s="53">
        <v>3.1</v>
      </c>
      <c r="OQ15" s="53" t="s">
        <v>561</v>
      </c>
      <c r="OR15" s="53"/>
      <c r="OS15" s="53" t="s">
        <v>434</v>
      </c>
      <c r="OT15" s="7"/>
      <c r="OU15" s="53"/>
      <c r="OV15" s="58">
        <f>98/1.13</f>
        <v>86.73</v>
      </c>
      <c r="OW15" s="58">
        <f t="shared" si="111"/>
        <v>0</v>
      </c>
      <c r="OX15" s="79" t="s">
        <v>562</v>
      </c>
      <c r="OY15" s="53">
        <v>3.1</v>
      </c>
      <c r="OZ15" s="53" t="s">
        <v>561</v>
      </c>
      <c r="PA15" s="53"/>
      <c r="PB15" s="53" t="s">
        <v>434</v>
      </c>
      <c r="PC15" s="7"/>
      <c r="PD15" s="53"/>
      <c r="PE15" s="58">
        <f>98/1.13</f>
        <v>86.73</v>
      </c>
      <c r="PF15" s="58">
        <f t="shared" si="112"/>
        <v>0</v>
      </c>
      <c r="PG15" s="79" t="s">
        <v>562</v>
      </c>
      <c r="PH15" s="53">
        <v>3.1</v>
      </c>
      <c r="PI15" s="53" t="s">
        <v>561</v>
      </c>
      <c r="PJ15" s="53"/>
      <c r="PK15" s="53" t="s">
        <v>434</v>
      </c>
      <c r="PL15" s="7"/>
      <c r="PM15" s="53"/>
      <c r="PN15" s="58">
        <f>98/1.13</f>
        <v>86.73</v>
      </c>
      <c r="PO15" s="58">
        <f t="shared" si="113"/>
        <v>0</v>
      </c>
      <c r="PP15" s="79" t="s">
        <v>562</v>
      </c>
      <c r="PQ15" s="53">
        <v>3.1</v>
      </c>
      <c r="PR15" s="53" t="s">
        <v>561</v>
      </c>
      <c r="PS15" s="53"/>
      <c r="PT15" s="53" t="s">
        <v>434</v>
      </c>
      <c r="PU15" s="7"/>
      <c r="PV15" s="53"/>
      <c r="PW15" s="58">
        <f>98/1.13</f>
        <v>86.73</v>
      </c>
      <c r="PX15" s="58">
        <f t="shared" si="114"/>
        <v>0</v>
      </c>
      <c r="PY15" s="79" t="s">
        <v>562</v>
      </c>
      <c r="PZ15" s="53">
        <v>3.1</v>
      </c>
      <c r="QA15" s="53" t="s">
        <v>561</v>
      </c>
      <c r="QB15" s="53"/>
      <c r="QC15" s="53" t="s">
        <v>434</v>
      </c>
      <c r="QD15" s="7">
        <v>0.85</v>
      </c>
      <c r="QE15" s="53"/>
      <c r="QF15" s="58">
        <f>98/1.13</f>
        <v>86.73</v>
      </c>
      <c r="QG15" s="58">
        <f t="shared" si="115"/>
        <v>73.72</v>
      </c>
      <c r="QH15" s="79" t="s">
        <v>562</v>
      </c>
      <c r="QI15" s="53">
        <v>3.1</v>
      </c>
      <c r="QJ15" s="53" t="s">
        <v>561</v>
      </c>
      <c r="QK15" s="53"/>
      <c r="QL15" s="53" t="s">
        <v>434</v>
      </c>
      <c r="QM15" s="7">
        <v>0.85</v>
      </c>
      <c r="QN15" s="53"/>
      <c r="QO15" s="58">
        <f>98/1.13</f>
        <v>86.73</v>
      </c>
      <c r="QP15" s="58">
        <f t="shared" si="116"/>
        <v>73.72</v>
      </c>
      <c r="QQ15" s="79" t="s">
        <v>562</v>
      </c>
      <c r="QR15" s="53">
        <v>3.1</v>
      </c>
      <c r="QS15" s="53" t="s">
        <v>561</v>
      </c>
      <c r="QT15" s="53"/>
      <c r="QU15" s="53" t="s">
        <v>434</v>
      </c>
      <c r="QV15" s="7"/>
      <c r="QW15" s="53"/>
      <c r="QX15" s="58">
        <f>98/1.13</f>
        <v>86.73</v>
      </c>
      <c r="QY15" s="58">
        <f t="shared" si="117"/>
        <v>0</v>
      </c>
      <c r="QZ15" s="79" t="s">
        <v>562</v>
      </c>
      <c r="RA15" s="53">
        <v>3.1</v>
      </c>
      <c r="RB15" s="53" t="s">
        <v>561</v>
      </c>
      <c r="RC15" s="53"/>
      <c r="RD15" s="53" t="s">
        <v>434</v>
      </c>
      <c r="RE15" s="7"/>
      <c r="RF15" s="53"/>
      <c r="RG15" s="58">
        <f>98/1.13</f>
        <v>86.73</v>
      </c>
      <c r="RH15" s="58">
        <f t="shared" si="118"/>
        <v>0</v>
      </c>
      <c r="RI15" s="79" t="s">
        <v>562</v>
      </c>
      <c r="RJ15" s="53">
        <v>3.1</v>
      </c>
      <c r="RK15" s="53" t="s">
        <v>561</v>
      </c>
      <c r="RL15" s="53"/>
      <c r="RM15" s="53" t="s">
        <v>434</v>
      </c>
      <c r="RN15" s="7"/>
      <c r="RO15" s="53"/>
      <c r="RP15" s="58">
        <f>98/1.13</f>
        <v>86.73</v>
      </c>
      <c r="RQ15" s="58">
        <f t="shared" si="119"/>
        <v>0</v>
      </c>
      <c r="RR15" s="79" t="s">
        <v>562</v>
      </c>
      <c r="RS15" s="53">
        <v>3.1</v>
      </c>
      <c r="RT15" s="53" t="s">
        <v>561</v>
      </c>
      <c r="RU15" s="53"/>
      <c r="RV15" s="53" t="s">
        <v>434</v>
      </c>
      <c r="RW15" s="7"/>
      <c r="RX15" s="53"/>
      <c r="RY15" s="58">
        <f>98/1.13</f>
        <v>86.73</v>
      </c>
      <c r="RZ15" s="58">
        <f t="shared" si="120"/>
        <v>0</v>
      </c>
      <c r="SA15" s="79" t="s">
        <v>562</v>
      </c>
      <c r="SB15" s="53">
        <v>3.1</v>
      </c>
      <c r="SC15" s="53" t="s">
        <v>561</v>
      </c>
      <c r="SD15" s="53"/>
      <c r="SE15" s="53" t="s">
        <v>434</v>
      </c>
      <c r="SF15" s="7"/>
      <c r="SG15" s="53"/>
      <c r="SH15" s="58">
        <f>98/1.13</f>
        <v>86.73</v>
      </c>
      <c r="SI15" s="58">
        <f t="shared" si="121"/>
        <v>0</v>
      </c>
      <c r="SJ15" s="79" t="s">
        <v>562</v>
      </c>
      <c r="SK15" s="53">
        <v>3.1</v>
      </c>
      <c r="SL15" s="53" t="s">
        <v>561</v>
      </c>
      <c r="SM15" s="53"/>
      <c r="SN15" s="53" t="s">
        <v>434</v>
      </c>
      <c r="SO15" s="7"/>
      <c r="SP15" s="53"/>
      <c r="SQ15" s="58">
        <f>98/1.13</f>
        <v>86.73</v>
      </c>
      <c r="SR15" s="58">
        <f t="shared" si="122"/>
        <v>0</v>
      </c>
      <c r="SS15" s="79" t="s">
        <v>562</v>
      </c>
      <c r="ST15" s="53">
        <v>3.1</v>
      </c>
      <c r="SU15" s="53" t="s">
        <v>561</v>
      </c>
      <c r="SV15" s="53"/>
      <c r="SW15" s="53" t="s">
        <v>434</v>
      </c>
      <c r="SX15" s="7"/>
      <c r="SY15" s="53"/>
      <c r="SZ15" s="58">
        <f>98/1.13</f>
        <v>86.73</v>
      </c>
      <c r="TA15" s="58">
        <f t="shared" si="123"/>
        <v>0</v>
      </c>
      <c r="TB15" s="79" t="s">
        <v>562</v>
      </c>
      <c r="TC15" s="53">
        <v>3.1</v>
      </c>
      <c r="TD15" s="53" t="s">
        <v>561</v>
      </c>
      <c r="TE15" s="53"/>
      <c r="TF15" s="53" t="s">
        <v>434</v>
      </c>
      <c r="TG15" s="7"/>
      <c r="TH15" s="53"/>
      <c r="TI15" s="58">
        <f>98/1.13</f>
        <v>86.73</v>
      </c>
      <c r="TJ15" s="58">
        <f t="shared" si="124"/>
        <v>0</v>
      </c>
      <c r="TK15" s="79" t="s">
        <v>562</v>
      </c>
      <c r="TL15" s="53">
        <v>3.1</v>
      </c>
      <c r="TM15" s="53" t="s">
        <v>561</v>
      </c>
      <c r="TN15" s="53"/>
      <c r="TO15" s="53" t="s">
        <v>434</v>
      </c>
      <c r="TP15" s="7"/>
      <c r="TQ15" s="53"/>
      <c r="TR15" s="58">
        <f>98/1.13</f>
        <v>86.73</v>
      </c>
      <c r="TS15" s="58">
        <f t="shared" si="125"/>
        <v>0</v>
      </c>
      <c r="TT15" s="79" t="s">
        <v>562</v>
      </c>
      <c r="TU15" s="53">
        <v>3.1</v>
      </c>
      <c r="TV15" s="53" t="s">
        <v>561</v>
      </c>
      <c r="TW15" s="53"/>
      <c r="TX15" s="53" t="s">
        <v>434</v>
      </c>
      <c r="TY15" s="7"/>
      <c r="TZ15" s="53"/>
      <c r="UA15" s="58">
        <f>98/1.13</f>
        <v>86.73</v>
      </c>
      <c r="UB15" s="58">
        <f t="shared" si="126"/>
        <v>0</v>
      </c>
      <c r="UC15" s="79" t="s">
        <v>562</v>
      </c>
      <c r="UD15" s="53">
        <v>3.1</v>
      </c>
      <c r="UE15" s="53" t="s">
        <v>561</v>
      </c>
      <c r="UF15" s="53"/>
      <c r="UG15" s="53" t="s">
        <v>434</v>
      </c>
      <c r="UH15" s="7"/>
      <c r="UI15" s="53"/>
      <c r="UJ15" s="58">
        <f>98/1.13</f>
        <v>86.73</v>
      </c>
      <c r="UK15" s="58">
        <f t="shared" si="127"/>
        <v>0</v>
      </c>
      <c r="UL15" s="79" t="s">
        <v>562</v>
      </c>
      <c r="UM15" s="53">
        <v>3.1</v>
      </c>
      <c r="UN15" s="53" t="s">
        <v>561</v>
      </c>
      <c r="UO15" s="53"/>
      <c r="UP15" s="53" t="s">
        <v>434</v>
      </c>
      <c r="UQ15" s="7"/>
      <c r="UR15" s="53"/>
      <c r="US15" s="58">
        <f>98/1.13</f>
        <v>86.73</v>
      </c>
      <c r="UT15" s="58">
        <f t="shared" si="128"/>
        <v>0</v>
      </c>
      <c r="UU15" s="79" t="s">
        <v>562</v>
      </c>
      <c r="UV15" s="53">
        <v>3.1</v>
      </c>
      <c r="UW15" s="53" t="s">
        <v>561</v>
      </c>
      <c r="UX15" s="53"/>
      <c r="UY15" s="53" t="s">
        <v>434</v>
      </c>
      <c r="UZ15" s="7"/>
      <c r="VA15" s="53"/>
      <c r="VB15" s="58">
        <f>98/1.13</f>
        <v>86.73</v>
      </c>
      <c r="VC15" s="58">
        <f t="shared" si="129"/>
        <v>0</v>
      </c>
      <c r="VD15" s="79" t="s">
        <v>562</v>
      </c>
      <c r="VE15" s="53">
        <v>3.1</v>
      </c>
      <c r="VF15" s="53" t="s">
        <v>561</v>
      </c>
      <c r="VG15" s="53"/>
      <c r="VH15" s="53" t="s">
        <v>434</v>
      </c>
      <c r="VI15" s="7"/>
      <c r="VJ15" s="53"/>
      <c r="VK15" s="58">
        <f>98/1.13</f>
        <v>86.73</v>
      </c>
      <c r="VL15" s="58">
        <f t="shared" si="130"/>
        <v>0</v>
      </c>
      <c r="VM15" s="79" t="s">
        <v>562</v>
      </c>
      <c r="VN15" s="53">
        <v>3.1</v>
      </c>
      <c r="VO15" s="53" t="s">
        <v>561</v>
      </c>
      <c r="VP15" s="53"/>
      <c r="VQ15" s="53" t="s">
        <v>434</v>
      </c>
      <c r="VR15" s="7"/>
      <c r="VS15" s="53"/>
      <c r="VT15" s="58">
        <f>98/1.13</f>
        <v>86.73</v>
      </c>
      <c r="VU15" s="58">
        <f t="shared" si="131"/>
        <v>0</v>
      </c>
      <c r="VV15" s="79" t="s">
        <v>562</v>
      </c>
      <c r="VW15" s="53">
        <v>3.1</v>
      </c>
      <c r="VX15" s="53" t="s">
        <v>561</v>
      </c>
      <c r="VY15" s="53"/>
      <c r="VZ15" s="53" t="s">
        <v>434</v>
      </c>
      <c r="WA15" s="7"/>
      <c r="WB15" s="53"/>
      <c r="WC15" s="58">
        <f>98/1.13</f>
        <v>86.73</v>
      </c>
      <c r="WD15" s="58">
        <f t="shared" si="132"/>
        <v>0</v>
      </c>
      <c r="WE15" s="79" t="s">
        <v>562</v>
      </c>
      <c r="WF15" s="53">
        <v>3.1</v>
      </c>
      <c r="WG15" s="53" t="s">
        <v>561</v>
      </c>
      <c r="WH15" s="53"/>
      <c r="WI15" s="53" t="s">
        <v>434</v>
      </c>
      <c r="WJ15" s="7"/>
      <c r="WK15" s="53"/>
      <c r="WL15" s="58">
        <f>98/1.13</f>
        <v>86.73</v>
      </c>
      <c r="WM15" s="58">
        <f t="shared" si="133"/>
        <v>0</v>
      </c>
      <c r="WN15" s="79" t="s">
        <v>562</v>
      </c>
      <c r="WO15" s="53">
        <v>3.1</v>
      </c>
      <c r="WP15" s="53" t="s">
        <v>561</v>
      </c>
      <c r="WQ15" s="53"/>
      <c r="WR15" s="53" t="s">
        <v>434</v>
      </c>
      <c r="WS15" s="7"/>
      <c r="WT15" s="53"/>
      <c r="WU15" s="58">
        <f>98/1.13</f>
        <v>86.73</v>
      </c>
      <c r="WV15" s="58">
        <f t="shared" si="134"/>
        <v>0</v>
      </c>
      <c r="WW15" s="79" t="s">
        <v>562</v>
      </c>
      <c r="WX15" s="53">
        <v>3.1</v>
      </c>
      <c r="WY15" s="53" t="s">
        <v>561</v>
      </c>
      <c r="WZ15" s="53"/>
      <c r="XA15" s="53" t="s">
        <v>434</v>
      </c>
      <c r="XB15" s="7"/>
      <c r="XC15" s="53"/>
      <c r="XD15" s="58">
        <f>98/1.13</f>
        <v>86.73</v>
      </c>
      <c r="XE15" s="58">
        <f t="shared" si="135"/>
        <v>0</v>
      </c>
      <c r="XF15" s="79" t="s">
        <v>562</v>
      </c>
      <c r="XG15" s="53">
        <v>3.1</v>
      </c>
      <c r="XH15" s="53" t="s">
        <v>561</v>
      </c>
      <c r="XI15" s="53"/>
      <c r="XJ15" s="53" t="s">
        <v>434</v>
      </c>
      <c r="XK15" s="7"/>
      <c r="XL15" s="53"/>
      <c r="XM15" s="58">
        <f>98/1.13</f>
        <v>86.73</v>
      </c>
      <c r="XN15" s="58">
        <f t="shared" si="136"/>
        <v>0</v>
      </c>
      <c r="XO15" s="79" t="s">
        <v>562</v>
      </c>
      <c r="XP15" s="53">
        <v>3.1</v>
      </c>
      <c r="XQ15" s="53" t="s">
        <v>561</v>
      </c>
      <c r="XR15" s="53"/>
      <c r="XS15" s="53" t="s">
        <v>434</v>
      </c>
      <c r="XT15" s="7"/>
      <c r="XU15" s="53"/>
      <c r="XV15" s="58">
        <f>98/1.13</f>
        <v>86.73</v>
      </c>
      <c r="XW15" s="58">
        <f t="shared" si="137"/>
        <v>0</v>
      </c>
      <c r="XX15" s="79" t="s">
        <v>562</v>
      </c>
    </row>
    <row r="16" s="49" customFormat="1" spans="1:648">
      <c r="A16" s="53">
        <v>3.2</v>
      </c>
      <c r="B16" s="53" t="s">
        <v>563</v>
      </c>
      <c r="C16" s="53"/>
      <c r="D16" s="53" t="s">
        <v>434</v>
      </c>
      <c r="E16" s="53"/>
      <c r="F16" s="53"/>
      <c r="G16" s="58">
        <f>111/1.13</f>
        <v>98.23</v>
      </c>
      <c r="H16" s="58">
        <f t="shared" si="72"/>
        <v>0</v>
      </c>
      <c r="I16" s="80"/>
      <c r="J16" s="53">
        <v>3.2</v>
      </c>
      <c r="K16" s="53" t="s">
        <v>563</v>
      </c>
      <c r="L16" s="53"/>
      <c r="M16" s="53" t="s">
        <v>434</v>
      </c>
      <c r="N16" s="55"/>
      <c r="O16" s="53"/>
      <c r="P16" s="58">
        <f>111/1.13</f>
        <v>98.23</v>
      </c>
      <c r="Q16" s="58">
        <f t="shared" si="73"/>
        <v>0</v>
      </c>
      <c r="R16" s="80"/>
      <c r="S16" s="53">
        <v>3.2</v>
      </c>
      <c r="T16" s="53" t="s">
        <v>563</v>
      </c>
      <c r="U16" s="53"/>
      <c r="V16" s="53" t="s">
        <v>434</v>
      </c>
      <c r="W16" s="55"/>
      <c r="X16" s="53"/>
      <c r="Y16" s="58">
        <f>111/1.13</f>
        <v>98.23</v>
      </c>
      <c r="Z16" s="58">
        <f>W16*(1+X16)*Y16</f>
        <v>0</v>
      </c>
      <c r="AA16" s="80"/>
      <c r="AB16" s="53">
        <v>3.2</v>
      </c>
      <c r="AC16" s="53" t="s">
        <v>563</v>
      </c>
      <c r="AD16" s="53"/>
      <c r="AE16" s="53" t="s">
        <v>434</v>
      </c>
      <c r="AF16" s="7">
        <v>0.85</v>
      </c>
      <c r="AG16" s="53"/>
      <c r="AH16" s="58">
        <f>111/1.13</f>
        <v>98.23</v>
      </c>
      <c r="AI16" s="58">
        <f>AF16*(1+AG16)*AH16</f>
        <v>83.5</v>
      </c>
      <c r="AJ16" s="80"/>
      <c r="AK16" s="53">
        <v>3.2</v>
      </c>
      <c r="AL16" s="53" t="s">
        <v>563</v>
      </c>
      <c r="AM16" s="53"/>
      <c r="AN16" s="53" t="s">
        <v>434</v>
      </c>
      <c r="AO16" s="7">
        <v>0.85</v>
      </c>
      <c r="AP16" s="53"/>
      <c r="AQ16" s="58">
        <f>111/1.13</f>
        <v>98.23</v>
      </c>
      <c r="AR16" s="58">
        <f t="shared" si="74"/>
        <v>83.5</v>
      </c>
      <c r="AS16" s="80"/>
      <c r="AT16" s="53">
        <v>3.2</v>
      </c>
      <c r="AU16" s="53" t="s">
        <v>563</v>
      </c>
      <c r="AV16" s="53"/>
      <c r="AW16" s="53" t="s">
        <v>434</v>
      </c>
      <c r="AX16" s="7">
        <v>0.51</v>
      </c>
      <c r="AY16" s="53"/>
      <c r="AZ16" s="58">
        <f>111/1.13</f>
        <v>98.23</v>
      </c>
      <c r="BA16" s="58">
        <f>AX16*(1+AY16)*AZ16</f>
        <v>50.1</v>
      </c>
      <c r="BB16" s="80"/>
      <c r="BC16" s="53">
        <v>3.2</v>
      </c>
      <c r="BD16" s="53" t="s">
        <v>563</v>
      </c>
      <c r="BE16" s="53"/>
      <c r="BF16" s="53" t="s">
        <v>434</v>
      </c>
      <c r="BG16" s="7">
        <v>0.85</v>
      </c>
      <c r="BH16" s="53"/>
      <c r="BI16" s="58">
        <f>111/1.13</f>
        <v>98.23</v>
      </c>
      <c r="BJ16" s="58">
        <f>BG16*(1+BH16)*BI16</f>
        <v>83.5</v>
      </c>
      <c r="BK16" s="80"/>
      <c r="BL16" s="53">
        <v>3.2</v>
      </c>
      <c r="BM16" s="53" t="s">
        <v>563</v>
      </c>
      <c r="BN16" s="53"/>
      <c r="BO16" s="53" t="s">
        <v>434</v>
      </c>
      <c r="BP16" s="7">
        <v>0.85</v>
      </c>
      <c r="BQ16" s="53"/>
      <c r="BR16" s="58">
        <f>111/1.13</f>
        <v>98.23</v>
      </c>
      <c r="BS16" s="58">
        <f>BP16*(1+BQ16)*BR16</f>
        <v>83.5</v>
      </c>
      <c r="BT16" s="80"/>
      <c r="BU16" s="53">
        <v>3.2</v>
      </c>
      <c r="BV16" s="53" t="s">
        <v>563</v>
      </c>
      <c r="BW16" s="53"/>
      <c r="BX16" s="53" t="s">
        <v>434</v>
      </c>
      <c r="BY16" s="7"/>
      <c r="BZ16" s="53"/>
      <c r="CA16" s="58">
        <f>111/1.13</f>
        <v>98.23</v>
      </c>
      <c r="CB16" s="58">
        <f>BY16*(1+BZ16)*CA16</f>
        <v>0</v>
      </c>
      <c r="CC16" s="80"/>
      <c r="CD16" s="53">
        <v>3.2</v>
      </c>
      <c r="CE16" s="53" t="s">
        <v>563</v>
      </c>
      <c r="CF16" s="53"/>
      <c r="CG16" s="53" t="s">
        <v>434</v>
      </c>
      <c r="CH16" s="7"/>
      <c r="CI16" s="53"/>
      <c r="CJ16" s="58">
        <f>111/1.13</f>
        <v>98.23</v>
      </c>
      <c r="CK16" s="58">
        <f t="shared" si="75"/>
        <v>0</v>
      </c>
      <c r="CL16" s="80"/>
      <c r="CM16" s="53">
        <v>3.2</v>
      </c>
      <c r="CN16" s="53" t="s">
        <v>563</v>
      </c>
      <c r="CO16" s="53"/>
      <c r="CP16" s="53" t="s">
        <v>434</v>
      </c>
      <c r="CQ16" s="7"/>
      <c r="CR16" s="53"/>
      <c r="CS16" s="58">
        <f>111/1.13</f>
        <v>98.23</v>
      </c>
      <c r="CT16" s="58">
        <f t="shared" si="76"/>
        <v>0</v>
      </c>
      <c r="CU16" s="80"/>
      <c r="CV16" s="53">
        <v>3.2</v>
      </c>
      <c r="CW16" s="53" t="s">
        <v>563</v>
      </c>
      <c r="CX16" s="53"/>
      <c r="CY16" s="53" t="s">
        <v>434</v>
      </c>
      <c r="CZ16" s="7">
        <f>'[1]55系列隔热内平开窗（5+12+5LOW -E6）'!CK85</f>
        <v>0.38</v>
      </c>
      <c r="DA16" s="53"/>
      <c r="DB16" s="58">
        <f>111/1.13</f>
        <v>98.23</v>
      </c>
      <c r="DC16" s="58">
        <f t="shared" si="77"/>
        <v>37.33</v>
      </c>
      <c r="DD16" s="80"/>
      <c r="DE16" s="53">
        <v>3.2</v>
      </c>
      <c r="DF16" s="53" t="s">
        <v>563</v>
      </c>
      <c r="DG16" s="53"/>
      <c r="DH16" s="53" t="s">
        <v>434</v>
      </c>
      <c r="DI16" s="7">
        <v>0.85</v>
      </c>
      <c r="DJ16" s="53"/>
      <c r="DK16" s="58">
        <f>111/1.13</f>
        <v>98.23</v>
      </c>
      <c r="DL16" s="58">
        <f t="shared" si="78"/>
        <v>83.5</v>
      </c>
      <c r="DM16" s="80"/>
      <c r="DN16" s="53">
        <v>3.2</v>
      </c>
      <c r="DO16" s="53" t="s">
        <v>563</v>
      </c>
      <c r="DP16" s="53"/>
      <c r="DQ16" s="53" t="s">
        <v>434</v>
      </c>
      <c r="DR16" s="7">
        <v>0.85</v>
      </c>
      <c r="DS16" s="53"/>
      <c r="DT16" s="58">
        <f>111/1.13</f>
        <v>98.23</v>
      </c>
      <c r="DU16" s="58">
        <f t="shared" si="79"/>
        <v>83.5</v>
      </c>
      <c r="DV16" s="80"/>
      <c r="DW16" s="53">
        <v>3.2</v>
      </c>
      <c r="DX16" s="53" t="s">
        <v>563</v>
      </c>
      <c r="DY16" s="53"/>
      <c r="DZ16" s="53" t="s">
        <v>434</v>
      </c>
      <c r="EA16" s="7">
        <f>'[1]55系列隔热内平开窗（5+12+5LOW -E6）'!DO85</f>
        <v>0.56</v>
      </c>
      <c r="EB16" s="53"/>
      <c r="EC16" s="58">
        <f>111/1.13</f>
        <v>98.23</v>
      </c>
      <c r="ED16" s="58">
        <f t="shared" si="80"/>
        <v>55.01</v>
      </c>
      <c r="EE16" s="80"/>
      <c r="EF16" s="53">
        <v>3.2</v>
      </c>
      <c r="EG16" s="53" t="s">
        <v>563</v>
      </c>
      <c r="EH16" s="53"/>
      <c r="EI16" s="53" t="s">
        <v>434</v>
      </c>
      <c r="EJ16" s="7"/>
      <c r="EK16" s="53"/>
      <c r="EL16" s="58">
        <f>111/1.13</f>
        <v>98.23</v>
      </c>
      <c r="EM16" s="58">
        <f t="shared" si="81"/>
        <v>0</v>
      </c>
      <c r="EN16" s="80"/>
      <c r="EO16" s="53">
        <v>3.2</v>
      </c>
      <c r="EP16" s="53" t="s">
        <v>563</v>
      </c>
      <c r="EQ16" s="53"/>
      <c r="ER16" s="53" t="s">
        <v>434</v>
      </c>
      <c r="ES16" s="7"/>
      <c r="ET16" s="53"/>
      <c r="EU16" s="58">
        <f>111/1.13</f>
        <v>98.23</v>
      </c>
      <c r="EV16" s="58">
        <f t="shared" si="82"/>
        <v>0</v>
      </c>
      <c r="EW16" s="80"/>
      <c r="EX16" s="53">
        <v>3.2</v>
      </c>
      <c r="EY16" s="53" t="s">
        <v>563</v>
      </c>
      <c r="EZ16" s="53"/>
      <c r="FA16" s="53" t="s">
        <v>434</v>
      </c>
      <c r="FB16" s="7"/>
      <c r="FC16" s="53"/>
      <c r="FD16" s="58">
        <f>111/1.13</f>
        <v>98.23</v>
      </c>
      <c r="FE16" s="58">
        <f t="shared" si="83"/>
        <v>0</v>
      </c>
      <c r="FF16" s="80"/>
      <c r="FG16" s="53">
        <v>3.2</v>
      </c>
      <c r="FH16" s="53" t="s">
        <v>563</v>
      </c>
      <c r="FI16" s="53"/>
      <c r="FJ16" s="53" t="s">
        <v>434</v>
      </c>
      <c r="FK16" s="7"/>
      <c r="FL16" s="53"/>
      <c r="FM16" s="58">
        <f>111/1.13</f>
        <v>98.23</v>
      </c>
      <c r="FN16" s="58">
        <f t="shared" si="84"/>
        <v>0</v>
      </c>
      <c r="FO16" s="80"/>
      <c r="FP16" s="53">
        <v>3.2</v>
      </c>
      <c r="FQ16" s="53" t="s">
        <v>563</v>
      </c>
      <c r="FR16" s="53"/>
      <c r="FS16" s="53" t="s">
        <v>434</v>
      </c>
      <c r="FT16" s="7"/>
      <c r="FU16" s="53"/>
      <c r="FV16" s="58">
        <f>111/1.13</f>
        <v>98.23</v>
      </c>
      <c r="FW16" s="58">
        <f t="shared" si="85"/>
        <v>0</v>
      </c>
      <c r="FX16" s="80"/>
      <c r="FY16" s="53">
        <v>3.2</v>
      </c>
      <c r="FZ16" s="53" t="s">
        <v>563</v>
      </c>
      <c r="GA16" s="53"/>
      <c r="GB16" s="53" t="s">
        <v>434</v>
      </c>
      <c r="GC16" s="7"/>
      <c r="GD16" s="53"/>
      <c r="GE16" s="58">
        <f>111/1.13</f>
        <v>98.23</v>
      </c>
      <c r="GF16" s="58">
        <f t="shared" si="86"/>
        <v>0</v>
      </c>
      <c r="GG16" s="80"/>
      <c r="GH16" s="53">
        <v>3.2</v>
      </c>
      <c r="GI16" s="53" t="s">
        <v>563</v>
      </c>
      <c r="GJ16" s="53"/>
      <c r="GK16" s="53" t="s">
        <v>434</v>
      </c>
      <c r="GL16" s="7"/>
      <c r="GM16" s="53"/>
      <c r="GN16" s="58">
        <f>111/1.13</f>
        <v>98.23</v>
      </c>
      <c r="GO16" s="58">
        <f t="shared" si="87"/>
        <v>0</v>
      </c>
      <c r="GP16" s="80"/>
      <c r="GQ16" s="53">
        <v>3.2</v>
      </c>
      <c r="GR16" s="53" t="s">
        <v>563</v>
      </c>
      <c r="GS16" s="53"/>
      <c r="GT16" s="53" t="s">
        <v>434</v>
      </c>
      <c r="GU16" s="7"/>
      <c r="GV16" s="53"/>
      <c r="GW16" s="58">
        <f>111/1.13</f>
        <v>98.23</v>
      </c>
      <c r="GX16" s="58">
        <f t="shared" si="88"/>
        <v>0</v>
      </c>
      <c r="GY16" s="80"/>
      <c r="GZ16" s="53">
        <v>3.2</v>
      </c>
      <c r="HA16" s="53" t="s">
        <v>563</v>
      </c>
      <c r="HB16" s="53"/>
      <c r="HC16" s="53" t="s">
        <v>434</v>
      </c>
      <c r="HD16" s="7"/>
      <c r="HE16" s="53"/>
      <c r="HF16" s="58">
        <f>111/1.13</f>
        <v>98.23</v>
      </c>
      <c r="HG16" s="58">
        <f t="shared" si="89"/>
        <v>0</v>
      </c>
      <c r="HH16" s="80"/>
      <c r="HI16" s="53">
        <v>3.2</v>
      </c>
      <c r="HJ16" s="53" t="s">
        <v>563</v>
      </c>
      <c r="HK16" s="53"/>
      <c r="HL16" s="53" t="s">
        <v>434</v>
      </c>
      <c r="HM16" s="7"/>
      <c r="HN16" s="53"/>
      <c r="HO16" s="58">
        <f>111/1.13</f>
        <v>98.23</v>
      </c>
      <c r="HP16" s="58">
        <f t="shared" si="90"/>
        <v>0</v>
      </c>
      <c r="HQ16" s="80"/>
      <c r="HR16" s="53">
        <v>3.2</v>
      </c>
      <c r="HS16" s="53" t="s">
        <v>563</v>
      </c>
      <c r="HT16" s="53"/>
      <c r="HU16" s="53" t="s">
        <v>434</v>
      </c>
      <c r="HV16" s="7"/>
      <c r="HW16" s="53"/>
      <c r="HX16" s="58">
        <f>111/1.13</f>
        <v>98.23</v>
      </c>
      <c r="HY16" s="58">
        <f t="shared" si="91"/>
        <v>0</v>
      </c>
      <c r="HZ16" s="80"/>
      <c r="IA16" s="53">
        <v>3.2</v>
      </c>
      <c r="IB16" s="53" t="s">
        <v>563</v>
      </c>
      <c r="IC16" s="53"/>
      <c r="ID16" s="53" t="s">
        <v>434</v>
      </c>
      <c r="IE16" s="7"/>
      <c r="IF16" s="53"/>
      <c r="IG16" s="58">
        <f>111/1.13</f>
        <v>98.23</v>
      </c>
      <c r="IH16" s="58">
        <f t="shared" si="92"/>
        <v>0</v>
      </c>
      <c r="II16" s="80"/>
      <c r="IJ16" s="53">
        <v>3.2</v>
      </c>
      <c r="IK16" s="53" t="s">
        <v>563</v>
      </c>
      <c r="IL16" s="53"/>
      <c r="IM16" s="53" t="s">
        <v>434</v>
      </c>
      <c r="IN16" s="7">
        <f>'[1]55系列上悬窗'!I83</f>
        <v>0.46</v>
      </c>
      <c r="IO16" s="53"/>
      <c r="IP16" s="58">
        <f>111/1.13</f>
        <v>98.23</v>
      </c>
      <c r="IQ16" s="58">
        <f t="shared" si="93"/>
        <v>45.19</v>
      </c>
      <c r="IR16" s="80"/>
      <c r="IS16" s="53">
        <v>3.2</v>
      </c>
      <c r="IT16" s="53" t="s">
        <v>563</v>
      </c>
      <c r="IU16" s="53"/>
      <c r="IV16" s="53" t="s">
        <v>434</v>
      </c>
      <c r="IW16" s="7">
        <f>'[1]55系列上悬窗'!S83</f>
        <v>0.46</v>
      </c>
      <c r="IX16" s="53"/>
      <c r="IY16" s="58">
        <f>111/1.13</f>
        <v>98.23</v>
      </c>
      <c r="IZ16" s="58">
        <f t="shared" si="94"/>
        <v>45.19</v>
      </c>
      <c r="JA16" s="80"/>
      <c r="JB16" s="53">
        <v>3.2</v>
      </c>
      <c r="JC16" s="53" t="s">
        <v>563</v>
      </c>
      <c r="JD16" s="53"/>
      <c r="JE16" s="53" t="s">
        <v>434</v>
      </c>
      <c r="JF16" s="7">
        <f>'[1]55系列上悬窗'!AC83</f>
        <v>0.39</v>
      </c>
      <c r="JG16" s="53"/>
      <c r="JH16" s="58">
        <f>111/1.13</f>
        <v>98.23</v>
      </c>
      <c r="JI16" s="58">
        <f t="shared" si="95"/>
        <v>38.31</v>
      </c>
      <c r="JJ16" s="80"/>
      <c r="JK16" s="53">
        <v>3.2</v>
      </c>
      <c r="JL16" s="53" t="s">
        <v>563</v>
      </c>
      <c r="JM16" s="53"/>
      <c r="JN16" s="53" t="s">
        <v>434</v>
      </c>
      <c r="JO16" s="7">
        <f>'[1]55系列上悬窗'!AM83</f>
        <v>0.41</v>
      </c>
      <c r="JP16" s="53"/>
      <c r="JQ16" s="58">
        <f>111/1.13</f>
        <v>98.23</v>
      </c>
      <c r="JR16" s="58">
        <f t="shared" si="96"/>
        <v>40.27</v>
      </c>
      <c r="JS16" s="80"/>
      <c r="JT16" s="53">
        <v>3.2</v>
      </c>
      <c r="JU16" s="53" t="s">
        <v>563</v>
      </c>
      <c r="JV16" s="53"/>
      <c r="JW16" s="53" t="s">
        <v>434</v>
      </c>
      <c r="JX16" s="7">
        <f>'[1]55系列上悬窗'!AW83</f>
        <v>0.46</v>
      </c>
      <c r="JY16" s="53"/>
      <c r="JZ16" s="58">
        <f>111/1.13</f>
        <v>98.23</v>
      </c>
      <c r="KA16" s="58">
        <f t="shared" si="97"/>
        <v>45.19</v>
      </c>
      <c r="KB16" s="80"/>
      <c r="KC16" s="53">
        <v>3.2</v>
      </c>
      <c r="KD16" s="53" t="s">
        <v>563</v>
      </c>
      <c r="KE16" s="53"/>
      <c r="KF16" s="53" t="s">
        <v>434</v>
      </c>
      <c r="KG16" s="7"/>
      <c r="KH16" s="53"/>
      <c r="KI16" s="58">
        <f>111/1.13</f>
        <v>98.23</v>
      </c>
      <c r="KJ16" s="58">
        <f t="shared" si="98"/>
        <v>0</v>
      </c>
      <c r="KK16" s="80"/>
      <c r="KL16" s="53">
        <v>3.2</v>
      </c>
      <c r="KM16" s="53" t="s">
        <v>563</v>
      </c>
      <c r="KN16" s="53"/>
      <c r="KO16" s="53" t="s">
        <v>434</v>
      </c>
      <c r="KP16" s="7">
        <v>0.85</v>
      </c>
      <c r="KQ16" s="53"/>
      <c r="KR16" s="58">
        <f>111/1.13</f>
        <v>98.23</v>
      </c>
      <c r="KS16" s="58">
        <f t="shared" si="99"/>
        <v>83.5</v>
      </c>
      <c r="KT16" s="80"/>
      <c r="KU16" s="53">
        <v>3.2</v>
      </c>
      <c r="KV16" s="53" t="s">
        <v>563</v>
      </c>
      <c r="KW16" s="53"/>
      <c r="KX16" s="53" t="s">
        <v>434</v>
      </c>
      <c r="KY16" s="7"/>
      <c r="KZ16" s="53"/>
      <c r="LA16" s="58">
        <f>111/1.13</f>
        <v>98.23</v>
      </c>
      <c r="LB16" s="58">
        <f t="shared" si="100"/>
        <v>0</v>
      </c>
      <c r="LC16" s="80"/>
      <c r="LD16" s="53">
        <v>3.2</v>
      </c>
      <c r="LE16" s="53" t="s">
        <v>563</v>
      </c>
      <c r="LF16" s="53"/>
      <c r="LG16" s="53" t="s">
        <v>434</v>
      </c>
      <c r="LH16" s="7"/>
      <c r="LI16" s="53"/>
      <c r="LJ16" s="58">
        <f>111/1.13</f>
        <v>98.23</v>
      </c>
      <c r="LK16" s="58">
        <f t="shared" si="101"/>
        <v>0</v>
      </c>
      <c r="LL16" s="80"/>
      <c r="LM16" s="53">
        <v>3.2</v>
      </c>
      <c r="LN16" s="53" t="s">
        <v>563</v>
      </c>
      <c r="LO16" s="53"/>
      <c r="LP16" s="53" t="s">
        <v>434</v>
      </c>
      <c r="LQ16" s="53">
        <v>0.85</v>
      </c>
      <c r="LR16" s="53"/>
      <c r="LS16" s="58">
        <f>111/1.13</f>
        <v>98.23</v>
      </c>
      <c r="LT16" s="58">
        <f t="shared" si="102"/>
        <v>83.5</v>
      </c>
      <c r="LU16" s="80"/>
      <c r="LV16" s="53">
        <v>3.2</v>
      </c>
      <c r="LW16" s="53" t="s">
        <v>563</v>
      </c>
      <c r="LX16" s="53"/>
      <c r="LY16" s="53" t="s">
        <v>434</v>
      </c>
      <c r="LZ16" s="53">
        <v>0.85</v>
      </c>
      <c r="MA16" s="53"/>
      <c r="MB16" s="58">
        <f>111/1.13</f>
        <v>98.23</v>
      </c>
      <c r="MC16" s="58">
        <f t="shared" si="103"/>
        <v>83.5</v>
      </c>
      <c r="MD16" s="80"/>
      <c r="ME16" s="53">
        <v>3.2</v>
      </c>
      <c r="MF16" s="53" t="s">
        <v>563</v>
      </c>
      <c r="MG16" s="53"/>
      <c r="MH16" s="53" t="s">
        <v>434</v>
      </c>
      <c r="MI16" s="53">
        <v>0.85</v>
      </c>
      <c r="MJ16" s="53"/>
      <c r="MK16" s="58">
        <f>111/1.13</f>
        <v>98.23</v>
      </c>
      <c r="ML16" s="58">
        <f t="shared" si="104"/>
        <v>83.5</v>
      </c>
      <c r="MM16" s="80"/>
      <c r="MN16" s="53">
        <v>3.2</v>
      </c>
      <c r="MO16" s="53" t="s">
        <v>563</v>
      </c>
      <c r="MP16" s="53"/>
      <c r="MQ16" s="53" t="s">
        <v>434</v>
      </c>
      <c r="MR16" s="53">
        <v>0.85</v>
      </c>
      <c r="MS16" s="53"/>
      <c r="MT16" s="58">
        <f>111/1.13</f>
        <v>98.23</v>
      </c>
      <c r="MU16" s="58">
        <f t="shared" si="105"/>
        <v>83.5</v>
      </c>
      <c r="MV16" s="80"/>
      <c r="MW16" s="53">
        <v>3.2</v>
      </c>
      <c r="MX16" s="53" t="s">
        <v>563</v>
      </c>
      <c r="MY16" s="53"/>
      <c r="MZ16" s="53" t="s">
        <v>434</v>
      </c>
      <c r="NA16" s="53">
        <v>0.85</v>
      </c>
      <c r="NB16" s="53"/>
      <c r="NC16" s="58">
        <f>111/1.13</f>
        <v>98.23</v>
      </c>
      <c r="ND16" s="58">
        <f t="shared" si="106"/>
        <v>83.5</v>
      </c>
      <c r="NE16" s="80"/>
      <c r="NF16" s="53">
        <v>3.2</v>
      </c>
      <c r="NG16" s="53" t="s">
        <v>563</v>
      </c>
      <c r="NH16" s="53"/>
      <c r="NI16" s="53" t="s">
        <v>434</v>
      </c>
      <c r="NJ16" s="53">
        <v>0.85</v>
      </c>
      <c r="NK16" s="53"/>
      <c r="NL16" s="58">
        <f>111/1.13</f>
        <v>98.23</v>
      </c>
      <c r="NM16" s="58">
        <f t="shared" si="107"/>
        <v>83.5</v>
      </c>
      <c r="NN16" s="80"/>
      <c r="NO16" s="53">
        <v>3.2</v>
      </c>
      <c r="NP16" s="53" t="s">
        <v>563</v>
      </c>
      <c r="NQ16" s="53"/>
      <c r="NR16" s="53" t="s">
        <v>434</v>
      </c>
      <c r="NS16" s="7"/>
      <c r="NT16" s="53"/>
      <c r="NU16" s="58">
        <f>111/1.13</f>
        <v>98.23</v>
      </c>
      <c r="NV16" s="58">
        <f t="shared" si="108"/>
        <v>0</v>
      </c>
      <c r="NW16" s="80"/>
      <c r="NX16" s="53">
        <v>3.2</v>
      </c>
      <c r="NY16" s="53" t="s">
        <v>563</v>
      </c>
      <c r="NZ16" s="53"/>
      <c r="OA16" s="53" t="s">
        <v>434</v>
      </c>
      <c r="OB16" s="7"/>
      <c r="OC16" s="53"/>
      <c r="OD16" s="58">
        <f>111/1.13</f>
        <v>98.23</v>
      </c>
      <c r="OE16" s="58">
        <f t="shared" si="109"/>
        <v>0</v>
      </c>
      <c r="OF16" s="80"/>
      <c r="OG16" s="53">
        <v>3.2</v>
      </c>
      <c r="OH16" s="53" t="s">
        <v>563</v>
      </c>
      <c r="OI16" s="53"/>
      <c r="OJ16" s="53" t="s">
        <v>434</v>
      </c>
      <c r="OK16" s="7"/>
      <c r="OL16" s="53"/>
      <c r="OM16" s="58">
        <f>111/1.13</f>
        <v>98.23</v>
      </c>
      <c r="ON16" s="58">
        <f t="shared" si="110"/>
        <v>0</v>
      </c>
      <c r="OO16" s="80"/>
      <c r="OP16" s="53">
        <v>3.2</v>
      </c>
      <c r="OQ16" s="53" t="s">
        <v>563</v>
      </c>
      <c r="OR16" s="53"/>
      <c r="OS16" s="53" t="s">
        <v>434</v>
      </c>
      <c r="OT16" s="7"/>
      <c r="OU16" s="53"/>
      <c r="OV16" s="58">
        <f>111/1.13</f>
        <v>98.23</v>
      </c>
      <c r="OW16" s="58">
        <f t="shared" si="111"/>
        <v>0</v>
      </c>
      <c r="OX16" s="80"/>
      <c r="OY16" s="53">
        <v>3.2</v>
      </c>
      <c r="OZ16" s="53" t="s">
        <v>563</v>
      </c>
      <c r="PA16" s="53"/>
      <c r="PB16" s="53" t="s">
        <v>434</v>
      </c>
      <c r="PC16" s="7"/>
      <c r="PD16" s="53"/>
      <c r="PE16" s="58">
        <f>111/1.13</f>
        <v>98.23</v>
      </c>
      <c r="PF16" s="58">
        <f t="shared" si="112"/>
        <v>0</v>
      </c>
      <c r="PG16" s="80"/>
      <c r="PH16" s="53">
        <v>3.2</v>
      </c>
      <c r="PI16" s="53" t="s">
        <v>563</v>
      </c>
      <c r="PJ16" s="53"/>
      <c r="PK16" s="53" t="s">
        <v>434</v>
      </c>
      <c r="PL16" s="7"/>
      <c r="PM16" s="53"/>
      <c r="PN16" s="58">
        <f>111/1.13</f>
        <v>98.23</v>
      </c>
      <c r="PO16" s="58">
        <f t="shared" si="113"/>
        <v>0</v>
      </c>
      <c r="PP16" s="80"/>
      <c r="PQ16" s="53">
        <v>3.2</v>
      </c>
      <c r="PR16" s="53" t="s">
        <v>563</v>
      </c>
      <c r="PS16" s="53"/>
      <c r="PT16" s="53" t="s">
        <v>434</v>
      </c>
      <c r="PU16" s="7"/>
      <c r="PV16" s="53"/>
      <c r="PW16" s="58">
        <f>111/1.13</f>
        <v>98.23</v>
      </c>
      <c r="PX16" s="58">
        <f t="shared" si="114"/>
        <v>0</v>
      </c>
      <c r="PY16" s="80"/>
      <c r="PZ16" s="53">
        <v>3.2</v>
      </c>
      <c r="QA16" s="53" t="s">
        <v>563</v>
      </c>
      <c r="QB16" s="53"/>
      <c r="QC16" s="53" t="s">
        <v>434</v>
      </c>
      <c r="QD16" s="7"/>
      <c r="QE16" s="53"/>
      <c r="QF16" s="58">
        <f>111/1.13</f>
        <v>98.23</v>
      </c>
      <c r="QG16" s="58">
        <f t="shared" si="115"/>
        <v>0</v>
      </c>
      <c r="QH16" s="80"/>
      <c r="QI16" s="53">
        <v>3.2</v>
      </c>
      <c r="QJ16" s="53" t="s">
        <v>563</v>
      </c>
      <c r="QK16" s="53"/>
      <c r="QL16" s="53" t="s">
        <v>434</v>
      </c>
      <c r="QM16" s="7"/>
      <c r="QN16" s="53"/>
      <c r="QO16" s="58">
        <f>111/1.13</f>
        <v>98.23</v>
      </c>
      <c r="QP16" s="58">
        <f t="shared" si="116"/>
        <v>0</v>
      </c>
      <c r="QQ16" s="80"/>
      <c r="QR16" s="53">
        <v>3.2</v>
      </c>
      <c r="QS16" s="53" t="s">
        <v>563</v>
      </c>
      <c r="QT16" s="53"/>
      <c r="QU16" s="53" t="s">
        <v>434</v>
      </c>
      <c r="QV16" s="7"/>
      <c r="QW16" s="53"/>
      <c r="QX16" s="58">
        <f>111/1.13</f>
        <v>98.23</v>
      </c>
      <c r="QY16" s="58">
        <f t="shared" si="117"/>
        <v>0</v>
      </c>
      <c r="QZ16" s="80"/>
      <c r="RA16" s="53">
        <v>3.2</v>
      </c>
      <c r="RB16" s="53" t="s">
        <v>563</v>
      </c>
      <c r="RC16" s="53"/>
      <c r="RD16" s="53" t="s">
        <v>434</v>
      </c>
      <c r="RE16" s="7"/>
      <c r="RF16" s="53"/>
      <c r="RG16" s="58">
        <f>111/1.13</f>
        <v>98.23</v>
      </c>
      <c r="RH16" s="58">
        <f t="shared" si="118"/>
        <v>0</v>
      </c>
      <c r="RI16" s="80"/>
      <c r="RJ16" s="53">
        <v>3.2</v>
      </c>
      <c r="RK16" s="53" t="s">
        <v>563</v>
      </c>
      <c r="RL16" s="53"/>
      <c r="RM16" s="53" t="s">
        <v>434</v>
      </c>
      <c r="RN16" s="7"/>
      <c r="RO16" s="53"/>
      <c r="RP16" s="58">
        <f>111/1.13</f>
        <v>98.23</v>
      </c>
      <c r="RQ16" s="58">
        <f t="shared" si="119"/>
        <v>0</v>
      </c>
      <c r="RR16" s="80"/>
      <c r="RS16" s="53">
        <v>3.2</v>
      </c>
      <c r="RT16" s="53" t="s">
        <v>563</v>
      </c>
      <c r="RU16" s="53"/>
      <c r="RV16" s="53" t="s">
        <v>434</v>
      </c>
      <c r="RW16" s="7"/>
      <c r="RX16" s="53"/>
      <c r="RY16" s="58">
        <f>111/1.13</f>
        <v>98.23</v>
      </c>
      <c r="RZ16" s="58">
        <f t="shared" si="120"/>
        <v>0</v>
      </c>
      <c r="SA16" s="80"/>
      <c r="SB16" s="53">
        <v>3.2</v>
      </c>
      <c r="SC16" s="53" t="s">
        <v>563</v>
      </c>
      <c r="SD16" s="53"/>
      <c r="SE16" s="53" t="s">
        <v>434</v>
      </c>
      <c r="SF16" s="7"/>
      <c r="SG16" s="53"/>
      <c r="SH16" s="58">
        <f>111/1.13</f>
        <v>98.23</v>
      </c>
      <c r="SI16" s="58">
        <f t="shared" si="121"/>
        <v>0</v>
      </c>
      <c r="SJ16" s="80"/>
      <c r="SK16" s="53">
        <v>3.2</v>
      </c>
      <c r="SL16" s="53" t="s">
        <v>563</v>
      </c>
      <c r="SM16" s="53"/>
      <c r="SN16" s="53" t="s">
        <v>434</v>
      </c>
      <c r="SO16" s="7"/>
      <c r="SP16" s="53"/>
      <c r="SQ16" s="58">
        <f>111/1.13</f>
        <v>98.23</v>
      </c>
      <c r="SR16" s="58">
        <f t="shared" si="122"/>
        <v>0</v>
      </c>
      <c r="SS16" s="80"/>
      <c r="ST16" s="53">
        <v>3.2</v>
      </c>
      <c r="SU16" s="53" t="s">
        <v>563</v>
      </c>
      <c r="SV16" s="53"/>
      <c r="SW16" s="53" t="s">
        <v>434</v>
      </c>
      <c r="SX16" s="7"/>
      <c r="SY16" s="53"/>
      <c r="SZ16" s="58">
        <f>111/1.13</f>
        <v>98.23</v>
      </c>
      <c r="TA16" s="58">
        <f t="shared" si="123"/>
        <v>0</v>
      </c>
      <c r="TB16" s="80"/>
      <c r="TC16" s="53">
        <v>3.2</v>
      </c>
      <c r="TD16" s="53" t="s">
        <v>563</v>
      </c>
      <c r="TE16" s="53"/>
      <c r="TF16" s="53" t="s">
        <v>434</v>
      </c>
      <c r="TG16" s="7"/>
      <c r="TH16" s="53"/>
      <c r="TI16" s="58">
        <f>111/1.13</f>
        <v>98.23</v>
      </c>
      <c r="TJ16" s="58">
        <f t="shared" si="124"/>
        <v>0</v>
      </c>
      <c r="TK16" s="80"/>
      <c r="TL16" s="53">
        <v>3.2</v>
      </c>
      <c r="TM16" s="53" t="s">
        <v>563</v>
      </c>
      <c r="TN16" s="53"/>
      <c r="TO16" s="53" t="s">
        <v>434</v>
      </c>
      <c r="TP16" s="7"/>
      <c r="TQ16" s="53"/>
      <c r="TR16" s="58">
        <f>111/1.13</f>
        <v>98.23</v>
      </c>
      <c r="TS16" s="58">
        <f t="shared" si="125"/>
        <v>0</v>
      </c>
      <c r="TT16" s="80"/>
      <c r="TU16" s="53">
        <v>3.2</v>
      </c>
      <c r="TV16" s="53" t="s">
        <v>563</v>
      </c>
      <c r="TW16" s="53"/>
      <c r="TX16" s="53" t="s">
        <v>434</v>
      </c>
      <c r="TY16" s="7"/>
      <c r="TZ16" s="53"/>
      <c r="UA16" s="58">
        <f>111/1.13</f>
        <v>98.23</v>
      </c>
      <c r="UB16" s="58">
        <f t="shared" si="126"/>
        <v>0</v>
      </c>
      <c r="UC16" s="80"/>
      <c r="UD16" s="53">
        <v>3.2</v>
      </c>
      <c r="UE16" s="53" t="s">
        <v>563</v>
      </c>
      <c r="UF16" s="53"/>
      <c r="UG16" s="53" t="s">
        <v>434</v>
      </c>
      <c r="UH16" s="7"/>
      <c r="UI16" s="53"/>
      <c r="UJ16" s="58">
        <f>111/1.13</f>
        <v>98.23</v>
      </c>
      <c r="UK16" s="58">
        <f t="shared" si="127"/>
        <v>0</v>
      </c>
      <c r="UL16" s="80"/>
      <c r="UM16" s="53">
        <v>3.2</v>
      </c>
      <c r="UN16" s="53" t="s">
        <v>563</v>
      </c>
      <c r="UO16" s="53"/>
      <c r="UP16" s="53" t="s">
        <v>434</v>
      </c>
      <c r="UQ16" s="7"/>
      <c r="UR16" s="53"/>
      <c r="US16" s="58">
        <f>111/1.13</f>
        <v>98.23</v>
      </c>
      <c r="UT16" s="58">
        <f t="shared" si="128"/>
        <v>0</v>
      </c>
      <c r="UU16" s="80"/>
      <c r="UV16" s="53">
        <v>3.2</v>
      </c>
      <c r="UW16" s="53" t="s">
        <v>563</v>
      </c>
      <c r="UX16" s="53"/>
      <c r="UY16" s="53" t="s">
        <v>434</v>
      </c>
      <c r="UZ16" s="7"/>
      <c r="VA16" s="53"/>
      <c r="VB16" s="58">
        <f>111/1.13</f>
        <v>98.23</v>
      </c>
      <c r="VC16" s="58">
        <f t="shared" si="129"/>
        <v>0</v>
      </c>
      <c r="VD16" s="80"/>
      <c r="VE16" s="53">
        <v>3.2</v>
      </c>
      <c r="VF16" s="53" t="s">
        <v>563</v>
      </c>
      <c r="VG16" s="53"/>
      <c r="VH16" s="53" t="s">
        <v>434</v>
      </c>
      <c r="VI16" s="7"/>
      <c r="VJ16" s="53"/>
      <c r="VK16" s="58">
        <f>111/1.13</f>
        <v>98.23</v>
      </c>
      <c r="VL16" s="58">
        <f t="shared" si="130"/>
        <v>0</v>
      </c>
      <c r="VM16" s="80"/>
      <c r="VN16" s="53">
        <v>3.2</v>
      </c>
      <c r="VO16" s="53" t="s">
        <v>563</v>
      </c>
      <c r="VP16" s="53"/>
      <c r="VQ16" s="53" t="s">
        <v>434</v>
      </c>
      <c r="VR16" s="7">
        <v>0.85</v>
      </c>
      <c r="VS16" s="53"/>
      <c r="VT16" s="58">
        <f>111/1.13</f>
        <v>98.23</v>
      </c>
      <c r="VU16" s="58">
        <f t="shared" si="131"/>
        <v>83.5</v>
      </c>
      <c r="VV16" s="80"/>
      <c r="VW16" s="53">
        <v>3.2</v>
      </c>
      <c r="VX16" s="53" t="s">
        <v>563</v>
      </c>
      <c r="VY16" s="53"/>
      <c r="VZ16" s="53" t="s">
        <v>434</v>
      </c>
      <c r="WA16" s="7">
        <v>0.85</v>
      </c>
      <c r="WB16" s="53"/>
      <c r="WC16" s="58">
        <f>111/1.13</f>
        <v>98.23</v>
      </c>
      <c r="WD16" s="58">
        <f t="shared" si="132"/>
        <v>83.5</v>
      </c>
      <c r="WE16" s="80"/>
      <c r="WF16" s="53">
        <v>3.2</v>
      </c>
      <c r="WG16" s="53" t="s">
        <v>563</v>
      </c>
      <c r="WH16" s="53"/>
      <c r="WI16" s="53" t="s">
        <v>434</v>
      </c>
      <c r="WJ16" s="7">
        <v>0.85</v>
      </c>
      <c r="WK16" s="53"/>
      <c r="WL16" s="58">
        <f>111/1.13</f>
        <v>98.23</v>
      </c>
      <c r="WM16" s="58">
        <f t="shared" si="133"/>
        <v>83.5</v>
      </c>
      <c r="WN16" s="80"/>
      <c r="WO16" s="53">
        <v>3.2</v>
      </c>
      <c r="WP16" s="53" t="s">
        <v>563</v>
      </c>
      <c r="WQ16" s="53"/>
      <c r="WR16" s="53" t="s">
        <v>434</v>
      </c>
      <c r="WS16" s="7">
        <v>0.85</v>
      </c>
      <c r="WT16" s="53"/>
      <c r="WU16" s="58">
        <f>111/1.13</f>
        <v>98.23</v>
      </c>
      <c r="WV16" s="58">
        <f t="shared" si="134"/>
        <v>83.5</v>
      </c>
      <c r="WW16" s="80"/>
      <c r="WX16" s="53">
        <v>3.2</v>
      </c>
      <c r="WY16" s="53" t="s">
        <v>563</v>
      </c>
      <c r="WZ16" s="53"/>
      <c r="XA16" s="53" t="s">
        <v>434</v>
      </c>
      <c r="XB16" s="7">
        <v>0.85</v>
      </c>
      <c r="XC16" s="53"/>
      <c r="XD16" s="58">
        <f>111/1.13</f>
        <v>98.23</v>
      </c>
      <c r="XE16" s="58">
        <f t="shared" si="135"/>
        <v>83.5</v>
      </c>
      <c r="XF16" s="80"/>
      <c r="XG16" s="53">
        <v>3.2</v>
      </c>
      <c r="XH16" s="53" t="s">
        <v>563</v>
      </c>
      <c r="XI16" s="53"/>
      <c r="XJ16" s="53" t="s">
        <v>434</v>
      </c>
      <c r="XK16" s="7">
        <v>0.85</v>
      </c>
      <c r="XL16" s="53"/>
      <c r="XM16" s="58">
        <f>111/1.13</f>
        <v>98.23</v>
      </c>
      <c r="XN16" s="58">
        <f t="shared" si="136"/>
        <v>83.5</v>
      </c>
      <c r="XO16" s="80"/>
      <c r="XP16" s="53">
        <v>3.2</v>
      </c>
      <c r="XQ16" s="53" t="s">
        <v>563</v>
      </c>
      <c r="XR16" s="53"/>
      <c r="XS16" s="53" t="s">
        <v>434</v>
      </c>
      <c r="XT16" s="7">
        <v>0.85</v>
      </c>
      <c r="XU16" s="53"/>
      <c r="XV16" s="58">
        <f>111/1.13</f>
        <v>98.23</v>
      </c>
      <c r="XW16" s="58">
        <f t="shared" si="137"/>
        <v>83.5</v>
      </c>
      <c r="XX16" s="80"/>
    </row>
    <row r="17" s="49" customFormat="1" spans="1:648">
      <c r="A17" s="53">
        <v>3.2</v>
      </c>
      <c r="B17" s="53" t="s">
        <v>564</v>
      </c>
      <c r="C17" s="53"/>
      <c r="D17" s="53" t="s">
        <v>434</v>
      </c>
      <c r="E17" s="53">
        <v>0.85</v>
      </c>
      <c r="F17" s="53"/>
      <c r="G17" s="58">
        <f>98/1.13</f>
        <v>86.73</v>
      </c>
      <c r="H17" s="58">
        <f t="shared" si="72"/>
        <v>73.72</v>
      </c>
      <c r="I17" s="80"/>
      <c r="J17" s="53">
        <v>3.2</v>
      </c>
      <c r="K17" s="53" t="s">
        <v>564</v>
      </c>
      <c r="L17" s="53"/>
      <c r="M17" s="53" t="s">
        <v>434</v>
      </c>
      <c r="N17" s="53">
        <v>0.85</v>
      </c>
      <c r="O17" s="53"/>
      <c r="P17" s="58">
        <f>98/1.13</f>
        <v>86.73</v>
      </c>
      <c r="Q17" s="58">
        <f t="shared" si="73"/>
        <v>73.72</v>
      </c>
      <c r="R17" s="80"/>
      <c r="S17" s="53">
        <v>3.2</v>
      </c>
      <c r="T17" s="53" t="s">
        <v>564</v>
      </c>
      <c r="U17" s="53"/>
      <c r="V17" s="53" t="s">
        <v>434</v>
      </c>
      <c r="W17" s="53">
        <v>0.85</v>
      </c>
      <c r="X17" s="53"/>
      <c r="Y17" s="58">
        <f>98/1.13</f>
        <v>86.73</v>
      </c>
      <c r="Z17" s="58">
        <f>W17*(1+X17)*Y17</f>
        <v>73.72</v>
      </c>
      <c r="AA17" s="80"/>
      <c r="AB17" s="53">
        <v>3.2</v>
      </c>
      <c r="AC17" s="53" t="s">
        <v>564</v>
      </c>
      <c r="AD17" s="53"/>
      <c r="AE17" s="53" t="s">
        <v>434</v>
      </c>
      <c r="AF17" s="53"/>
      <c r="AG17" s="53"/>
      <c r="AH17" s="58">
        <f>98/1.13</f>
        <v>86.73</v>
      </c>
      <c r="AI17" s="58">
        <f>AF17*(1+AG17)*AH17</f>
        <v>0</v>
      </c>
      <c r="AJ17" s="80"/>
      <c r="AK17" s="53">
        <v>3.2</v>
      </c>
      <c r="AL17" s="53" t="s">
        <v>564</v>
      </c>
      <c r="AM17" s="53"/>
      <c r="AN17" s="53" t="s">
        <v>434</v>
      </c>
      <c r="AO17" s="53"/>
      <c r="AP17" s="53"/>
      <c r="AQ17" s="58">
        <f>98/1.13</f>
        <v>86.73</v>
      </c>
      <c r="AR17" s="58">
        <f t="shared" si="74"/>
        <v>0</v>
      </c>
      <c r="AS17" s="80"/>
      <c r="AT17" s="53">
        <v>3.2</v>
      </c>
      <c r="AU17" s="53" t="s">
        <v>564</v>
      </c>
      <c r="AV17" s="53"/>
      <c r="AW17" s="53" t="s">
        <v>434</v>
      </c>
      <c r="AX17" s="53"/>
      <c r="AY17" s="53"/>
      <c r="AZ17" s="58">
        <f>98/1.13</f>
        <v>86.73</v>
      </c>
      <c r="BA17" s="58">
        <f>AX17*(1+AY17)*AZ17</f>
        <v>0</v>
      </c>
      <c r="BB17" s="80"/>
      <c r="BC17" s="53">
        <v>3.2</v>
      </c>
      <c r="BD17" s="53" t="s">
        <v>564</v>
      </c>
      <c r="BE17" s="53"/>
      <c r="BF17" s="53" t="s">
        <v>434</v>
      </c>
      <c r="BG17" s="53"/>
      <c r="BH17" s="53"/>
      <c r="BI17" s="58">
        <f>98/1.13</f>
        <v>86.73</v>
      </c>
      <c r="BJ17" s="58">
        <f>BG17*(1+BH17)*BI17</f>
        <v>0</v>
      </c>
      <c r="BK17" s="80"/>
      <c r="BL17" s="53">
        <v>3.2</v>
      </c>
      <c r="BM17" s="53" t="s">
        <v>564</v>
      </c>
      <c r="BN17" s="53"/>
      <c r="BO17" s="53" t="s">
        <v>434</v>
      </c>
      <c r="BP17" s="53"/>
      <c r="BQ17" s="53"/>
      <c r="BR17" s="58">
        <f>98/1.13</f>
        <v>86.73</v>
      </c>
      <c r="BS17" s="58">
        <f>BP17*(1+BQ17)*BR17</f>
        <v>0</v>
      </c>
      <c r="BT17" s="80"/>
      <c r="BU17" s="53">
        <v>3.2</v>
      </c>
      <c r="BV17" s="53" t="s">
        <v>564</v>
      </c>
      <c r="BW17" s="53"/>
      <c r="BX17" s="53" t="s">
        <v>434</v>
      </c>
      <c r="BY17" s="53"/>
      <c r="BZ17" s="53"/>
      <c r="CA17" s="58">
        <f>98/1.13</f>
        <v>86.73</v>
      </c>
      <c r="CB17" s="58">
        <f>BY17*(1+BZ17)*CA17</f>
        <v>0</v>
      </c>
      <c r="CC17" s="80"/>
      <c r="CD17" s="53">
        <v>3.2</v>
      </c>
      <c r="CE17" s="53" t="s">
        <v>564</v>
      </c>
      <c r="CF17" s="53"/>
      <c r="CG17" s="53" t="s">
        <v>434</v>
      </c>
      <c r="CH17" s="53"/>
      <c r="CI17" s="53"/>
      <c r="CJ17" s="58">
        <f>98/1.13</f>
        <v>86.73</v>
      </c>
      <c r="CK17" s="58">
        <f t="shared" si="75"/>
        <v>0</v>
      </c>
      <c r="CL17" s="80"/>
      <c r="CM17" s="53">
        <v>3.2</v>
      </c>
      <c r="CN17" s="53" t="s">
        <v>564</v>
      </c>
      <c r="CO17" s="53"/>
      <c r="CP17" s="53" t="s">
        <v>434</v>
      </c>
      <c r="CQ17" s="53"/>
      <c r="CR17" s="53"/>
      <c r="CS17" s="58">
        <f>98/1.13</f>
        <v>86.73</v>
      </c>
      <c r="CT17" s="58">
        <f t="shared" si="76"/>
        <v>0</v>
      </c>
      <c r="CU17" s="80"/>
      <c r="CV17" s="53">
        <v>3.2</v>
      </c>
      <c r="CW17" s="53" t="s">
        <v>564</v>
      </c>
      <c r="CX17" s="53"/>
      <c r="CY17" s="53" t="s">
        <v>434</v>
      </c>
      <c r="CZ17" s="53"/>
      <c r="DA17" s="53"/>
      <c r="DB17" s="58">
        <f>98/1.13</f>
        <v>86.73</v>
      </c>
      <c r="DC17" s="58"/>
      <c r="DD17" s="80"/>
      <c r="DE17" s="53">
        <v>3.2</v>
      </c>
      <c r="DF17" s="53" t="s">
        <v>564</v>
      </c>
      <c r="DG17" s="53"/>
      <c r="DH17" s="53" t="s">
        <v>434</v>
      </c>
      <c r="DI17" s="53"/>
      <c r="DJ17" s="53"/>
      <c r="DK17" s="58">
        <f>98/1.13</f>
        <v>86.73</v>
      </c>
      <c r="DL17" s="58">
        <f t="shared" si="78"/>
        <v>0</v>
      </c>
      <c r="DM17" s="80"/>
      <c r="DN17" s="53">
        <v>3.2</v>
      </c>
      <c r="DO17" s="53" t="s">
        <v>564</v>
      </c>
      <c r="DP17" s="53"/>
      <c r="DQ17" s="53" t="s">
        <v>434</v>
      </c>
      <c r="DR17" s="53"/>
      <c r="DS17" s="53"/>
      <c r="DT17" s="58">
        <f>98/1.13</f>
        <v>86.73</v>
      </c>
      <c r="DU17" s="58">
        <f t="shared" si="79"/>
        <v>0</v>
      </c>
      <c r="DV17" s="80"/>
      <c r="DW17" s="53">
        <v>3.2</v>
      </c>
      <c r="DX17" s="53" t="s">
        <v>564</v>
      </c>
      <c r="DY17" s="53"/>
      <c r="DZ17" s="53" t="s">
        <v>434</v>
      </c>
      <c r="EA17" s="53"/>
      <c r="EB17" s="53"/>
      <c r="EC17" s="58">
        <f>98/1.13</f>
        <v>86.73</v>
      </c>
      <c r="ED17" s="58">
        <f t="shared" si="80"/>
        <v>0</v>
      </c>
      <c r="EE17" s="80"/>
      <c r="EF17" s="53">
        <v>3.2</v>
      </c>
      <c r="EG17" s="53" t="s">
        <v>564</v>
      </c>
      <c r="EH17" s="53"/>
      <c r="EI17" s="53" t="s">
        <v>434</v>
      </c>
      <c r="EJ17" s="53"/>
      <c r="EK17" s="53"/>
      <c r="EL17" s="58">
        <f>98/1.13</f>
        <v>86.73</v>
      </c>
      <c r="EM17" s="58">
        <f t="shared" si="81"/>
        <v>0</v>
      </c>
      <c r="EN17" s="80"/>
      <c r="EO17" s="53">
        <v>3.2</v>
      </c>
      <c r="EP17" s="53" t="s">
        <v>564</v>
      </c>
      <c r="EQ17" s="53"/>
      <c r="ER17" s="53" t="s">
        <v>434</v>
      </c>
      <c r="ES17" s="53"/>
      <c r="ET17" s="53"/>
      <c r="EU17" s="58">
        <f>98/1.13</f>
        <v>86.73</v>
      </c>
      <c r="EV17" s="58">
        <f t="shared" si="82"/>
        <v>0</v>
      </c>
      <c r="EW17" s="80"/>
      <c r="EX17" s="53">
        <v>3.2</v>
      </c>
      <c r="EY17" s="53" t="s">
        <v>564</v>
      </c>
      <c r="EZ17" s="53"/>
      <c r="FA17" s="53" t="s">
        <v>434</v>
      </c>
      <c r="FB17" s="53"/>
      <c r="FC17" s="53"/>
      <c r="FD17" s="58">
        <f>98/1.13</f>
        <v>86.73</v>
      </c>
      <c r="FE17" s="58">
        <f t="shared" si="83"/>
        <v>0</v>
      </c>
      <c r="FF17" s="80"/>
      <c r="FG17" s="53">
        <v>3.2</v>
      </c>
      <c r="FH17" s="53"/>
      <c r="FI17" s="53"/>
      <c r="FJ17" s="53"/>
      <c r="FK17" s="53"/>
      <c r="FL17" s="53"/>
      <c r="FM17" s="58"/>
      <c r="FN17" s="58"/>
      <c r="FO17" s="80"/>
      <c r="FP17" s="53">
        <v>3.2</v>
      </c>
      <c r="FQ17" s="53"/>
      <c r="FR17" s="53"/>
      <c r="FS17" s="53"/>
      <c r="FT17" s="53"/>
      <c r="FU17" s="53"/>
      <c r="FV17" s="58"/>
      <c r="FW17" s="58"/>
      <c r="FX17" s="80"/>
      <c r="FY17" s="53">
        <v>3.2</v>
      </c>
      <c r="FZ17" s="53"/>
      <c r="GA17" s="53"/>
      <c r="GB17" s="53"/>
      <c r="GC17" s="53"/>
      <c r="GD17" s="53"/>
      <c r="GE17" s="58"/>
      <c r="GF17" s="58"/>
      <c r="GG17" s="80"/>
      <c r="GH17" s="53">
        <v>3.2</v>
      </c>
      <c r="GI17" s="53"/>
      <c r="GJ17" s="53"/>
      <c r="GK17" s="53"/>
      <c r="GL17" s="53"/>
      <c r="GM17" s="53"/>
      <c r="GN17" s="58"/>
      <c r="GO17" s="58"/>
      <c r="GP17" s="80"/>
      <c r="GQ17" s="53">
        <v>3.2</v>
      </c>
      <c r="GR17" s="53"/>
      <c r="GS17" s="53"/>
      <c r="GT17" s="53"/>
      <c r="GU17" s="53"/>
      <c r="GV17" s="53"/>
      <c r="GW17" s="58"/>
      <c r="GX17" s="58"/>
      <c r="GY17" s="80"/>
      <c r="GZ17" s="53">
        <v>3.2</v>
      </c>
      <c r="HA17" s="53"/>
      <c r="HB17" s="53"/>
      <c r="HC17" s="53"/>
      <c r="HD17" s="53"/>
      <c r="HE17" s="53"/>
      <c r="HF17" s="58"/>
      <c r="HG17" s="58"/>
      <c r="HH17" s="80"/>
      <c r="HI17" s="53">
        <v>3.2</v>
      </c>
      <c r="HJ17" s="53" t="s">
        <v>565</v>
      </c>
      <c r="HK17" s="53"/>
      <c r="HL17" s="53" t="s">
        <v>434</v>
      </c>
      <c r="HM17" s="53">
        <v>0.85</v>
      </c>
      <c r="HN17" s="53"/>
      <c r="HO17" s="58">
        <f>86/1.13</f>
        <v>76.11</v>
      </c>
      <c r="HP17" s="58">
        <f t="shared" si="90"/>
        <v>64.69</v>
      </c>
      <c r="HQ17" s="80"/>
      <c r="HR17" s="53">
        <v>3.2</v>
      </c>
      <c r="HS17" s="53" t="s">
        <v>565</v>
      </c>
      <c r="HT17" s="53"/>
      <c r="HU17" s="53" t="s">
        <v>434</v>
      </c>
      <c r="HV17" s="53">
        <v>0.85</v>
      </c>
      <c r="HW17" s="53"/>
      <c r="HX17" s="58">
        <f>86/1.13</f>
        <v>76.11</v>
      </c>
      <c r="HY17" s="58">
        <f t="shared" si="91"/>
        <v>64.69</v>
      </c>
      <c r="HZ17" s="80"/>
      <c r="IA17" s="53">
        <v>3.2</v>
      </c>
      <c r="IB17" s="53" t="s">
        <v>565</v>
      </c>
      <c r="IC17" s="53"/>
      <c r="ID17" s="53" t="s">
        <v>434</v>
      </c>
      <c r="IE17" s="53">
        <v>0.85</v>
      </c>
      <c r="IF17" s="53"/>
      <c r="IG17" s="58">
        <f>86/1.13</f>
        <v>76.11</v>
      </c>
      <c r="IH17" s="58">
        <f t="shared" si="92"/>
        <v>64.69</v>
      </c>
      <c r="II17" s="80"/>
      <c r="IJ17" s="53">
        <v>3.2</v>
      </c>
      <c r="IK17" s="53"/>
      <c r="IL17" s="53"/>
      <c r="IM17" s="53"/>
      <c r="IN17" s="53"/>
      <c r="IO17" s="53"/>
      <c r="IP17" s="58"/>
      <c r="IQ17" s="58"/>
      <c r="IR17" s="80"/>
      <c r="IS17" s="53">
        <v>3.2</v>
      </c>
      <c r="IT17" s="53"/>
      <c r="IU17" s="53"/>
      <c r="IV17" s="53"/>
      <c r="IW17" s="53"/>
      <c r="IX17" s="53"/>
      <c r="IY17" s="58"/>
      <c r="IZ17" s="58"/>
      <c r="JA17" s="80"/>
      <c r="JB17" s="53">
        <v>3.2</v>
      </c>
      <c r="JC17" s="53"/>
      <c r="JD17" s="53"/>
      <c r="JE17" s="53"/>
      <c r="JF17" s="53"/>
      <c r="JG17" s="53"/>
      <c r="JH17" s="58"/>
      <c r="JI17" s="58"/>
      <c r="JJ17" s="80"/>
      <c r="JK17" s="53">
        <v>3.2</v>
      </c>
      <c r="JL17" s="53"/>
      <c r="JM17" s="53"/>
      <c r="JN17" s="53"/>
      <c r="JO17" s="53"/>
      <c r="JP17" s="53"/>
      <c r="JQ17" s="58"/>
      <c r="JR17" s="58"/>
      <c r="JS17" s="80"/>
      <c r="JT17" s="53">
        <v>3.2</v>
      </c>
      <c r="JU17" s="53"/>
      <c r="JV17" s="53"/>
      <c r="JW17" s="53"/>
      <c r="JX17" s="53"/>
      <c r="JY17" s="53"/>
      <c r="JZ17" s="58"/>
      <c r="KA17" s="58"/>
      <c r="KB17" s="80"/>
      <c r="KC17" s="53">
        <v>3.2</v>
      </c>
      <c r="KD17" s="53" t="s">
        <v>565</v>
      </c>
      <c r="KE17" s="53"/>
      <c r="KF17" s="53" t="s">
        <v>434</v>
      </c>
      <c r="KG17" s="7">
        <v>0.53</v>
      </c>
      <c r="KH17" s="53"/>
      <c r="KI17" s="58">
        <f>86/1.13</f>
        <v>76.11</v>
      </c>
      <c r="KJ17" s="58">
        <f t="shared" si="98"/>
        <v>40.34</v>
      </c>
      <c r="KK17" s="80"/>
      <c r="KL17" s="53">
        <v>3.2</v>
      </c>
      <c r="KM17" s="53"/>
      <c r="KN17" s="53"/>
      <c r="KO17" s="53"/>
      <c r="KP17" s="53"/>
      <c r="KQ17" s="53"/>
      <c r="KR17" s="58"/>
      <c r="KS17" s="58"/>
      <c r="KT17" s="80"/>
      <c r="KU17" s="53">
        <v>3.2</v>
      </c>
      <c r="KV17" s="53"/>
      <c r="KW17" s="53"/>
      <c r="KX17" s="53"/>
      <c r="KY17" s="53"/>
      <c r="KZ17" s="53"/>
      <c r="LA17" s="58"/>
      <c r="LB17" s="58"/>
      <c r="LC17" s="80"/>
      <c r="LD17" s="53">
        <v>3.2</v>
      </c>
      <c r="LE17" s="53"/>
      <c r="LF17" s="53"/>
      <c r="LG17" s="53"/>
      <c r="LH17" s="53"/>
      <c r="LI17" s="53"/>
      <c r="LJ17" s="58"/>
      <c r="LK17" s="58"/>
      <c r="LL17" s="80"/>
      <c r="LM17" s="53">
        <v>3.2</v>
      </c>
      <c r="LN17" s="53"/>
      <c r="LO17" s="53"/>
      <c r="LP17" s="53"/>
      <c r="LQ17" s="53"/>
      <c r="LR17" s="53"/>
      <c r="LS17" s="58"/>
      <c r="LT17" s="58"/>
      <c r="LU17" s="80"/>
      <c r="LV17" s="53">
        <v>3.2</v>
      </c>
      <c r="LW17" s="53"/>
      <c r="LX17" s="53"/>
      <c r="LY17" s="53"/>
      <c r="LZ17" s="53"/>
      <c r="MA17" s="53"/>
      <c r="MB17" s="58"/>
      <c r="MC17" s="58"/>
      <c r="MD17" s="80"/>
      <c r="ME17" s="53">
        <v>3.2</v>
      </c>
      <c r="MF17" s="53"/>
      <c r="MG17" s="53"/>
      <c r="MH17" s="53"/>
      <c r="MI17" s="53"/>
      <c r="MJ17" s="53"/>
      <c r="MK17" s="58"/>
      <c r="ML17" s="58"/>
      <c r="MM17" s="80"/>
      <c r="MN17" s="53">
        <v>3.2</v>
      </c>
      <c r="MO17" s="53"/>
      <c r="MP17" s="53"/>
      <c r="MQ17" s="53"/>
      <c r="MR17" s="53"/>
      <c r="MS17" s="53"/>
      <c r="MT17" s="58"/>
      <c r="MU17" s="58"/>
      <c r="MV17" s="80"/>
      <c r="MW17" s="53">
        <v>3.2</v>
      </c>
      <c r="MX17" s="53"/>
      <c r="MY17" s="53"/>
      <c r="MZ17" s="53"/>
      <c r="NA17" s="53"/>
      <c r="NB17" s="53"/>
      <c r="NC17" s="58"/>
      <c r="ND17" s="58"/>
      <c r="NE17" s="80"/>
      <c r="NF17" s="53">
        <v>3.2</v>
      </c>
      <c r="NG17" s="53"/>
      <c r="NH17" s="53"/>
      <c r="NI17" s="53"/>
      <c r="NJ17" s="53"/>
      <c r="NK17" s="53"/>
      <c r="NL17" s="58"/>
      <c r="NM17" s="58"/>
      <c r="NN17" s="80"/>
      <c r="NO17" s="53">
        <v>3.2</v>
      </c>
      <c r="NP17" s="53" t="s">
        <v>565</v>
      </c>
      <c r="NQ17" s="53"/>
      <c r="NR17" s="53" t="s">
        <v>434</v>
      </c>
      <c r="NS17" s="53">
        <v>0.85</v>
      </c>
      <c r="NT17" s="53"/>
      <c r="NU17" s="58">
        <f>86/1.13</f>
        <v>76.11</v>
      </c>
      <c r="NV17" s="58">
        <f t="shared" si="108"/>
        <v>64.69</v>
      </c>
      <c r="NW17" s="80"/>
      <c r="NX17" s="53">
        <v>3.2</v>
      </c>
      <c r="NY17" s="53" t="s">
        <v>565</v>
      </c>
      <c r="NZ17" s="53"/>
      <c r="OA17" s="53" t="s">
        <v>434</v>
      </c>
      <c r="OB17" s="53">
        <v>0.85</v>
      </c>
      <c r="OC17" s="53"/>
      <c r="OD17" s="58">
        <f>86/1.13</f>
        <v>76.11</v>
      </c>
      <c r="OE17" s="58">
        <f t="shared" si="109"/>
        <v>64.69</v>
      </c>
      <c r="OF17" s="80"/>
      <c r="OG17" s="53">
        <v>3.2</v>
      </c>
      <c r="OH17" s="53" t="s">
        <v>565</v>
      </c>
      <c r="OI17" s="53"/>
      <c r="OJ17" s="53" t="s">
        <v>434</v>
      </c>
      <c r="OK17" s="53">
        <v>0.85</v>
      </c>
      <c r="OL17" s="53"/>
      <c r="OM17" s="58">
        <f>86/1.13</f>
        <v>76.11</v>
      </c>
      <c r="ON17" s="58">
        <f t="shared" si="110"/>
        <v>64.69</v>
      </c>
      <c r="OO17" s="80"/>
      <c r="OP17" s="53">
        <v>3.2</v>
      </c>
      <c r="OQ17" s="53" t="s">
        <v>565</v>
      </c>
      <c r="OR17" s="53"/>
      <c r="OS17" s="53" t="s">
        <v>434</v>
      </c>
      <c r="OT17" s="53">
        <v>0.85</v>
      </c>
      <c r="OU17" s="53"/>
      <c r="OV17" s="58">
        <f>86/1.13</f>
        <v>76.11</v>
      </c>
      <c r="OW17" s="58">
        <f t="shared" si="111"/>
        <v>64.69</v>
      </c>
      <c r="OX17" s="80"/>
      <c r="OY17" s="53">
        <v>3.2</v>
      </c>
      <c r="OZ17" s="53" t="s">
        <v>565</v>
      </c>
      <c r="PA17" s="53"/>
      <c r="PB17" s="53" t="s">
        <v>434</v>
      </c>
      <c r="PC17" s="53">
        <v>0.85</v>
      </c>
      <c r="PD17" s="53"/>
      <c r="PE17" s="58">
        <f>86/1.13</f>
        <v>76.11</v>
      </c>
      <c r="PF17" s="58">
        <f t="shared" si="112"/>
        <v>64.69</v>
      </c>
      <c r="PG17" s="80"/>
      <c r="PH17" s="53">
        <v>3.2</v>
      </c>
      <c r="PI17" s="53" t="s">
        <v>565</v>
      </c>
      <c r="PJ17" s="53"/>
      <c r="PK17" s="53" t="s">
        <v>434</v>
      </c>
      <c r="PL17" s="53">
        <v>0.85</v>
      </c>
      <c r="PM17" s="53"/>
      <c r="PN17" s="58">
        <f>86/1.13</f>
        <v>76.11</v>
      </c>
      <c r="PO17" s="58">
        <f t="shared" si="113"/>
        <v>64.69</v>
      </c>
      <c r="PP17" s="80"/>
      <c r="PQ17" s="53">
        <v>3.2</v>
      </c>
      <c r="PR17" s="53" t="s">
        <v>565</v>
      </c>
      <c r="PS17" s="53"/>
      <c r="PT17" s="53" t="s">
        <v>434</v>
      </c>
      <c r="PU17" s="53">
        <v>0.85</v>
      </c>
      <c r="PV17" s="53"/>
      <c r="PW17" s="58">
        <f>86/1.13</f>
        <v>76.11</v>
      </c>
      <c r="PX17" s="58">
        <f t="shared" si="114"/>
        <v>64.69</v>
      </c>
      <c r="PY17" s="80"/>
      <c r="PZ17" s="53">
        <v>3.2</v>
      </c>
      <c r="QA17" s="53" t="s">
        <v>564</v>
      </c>
      <c r="QB17" s="53"/>
      <c r="QC17" s="53" t="s">
        <v>434</v>
      </c>
      <c r="QD17" s="53"/>
      <c r="QE17" s="53"/>
      <c r="QF17" s="58">
        <f>98/1.13</f>
        <v>86.73</v>
      </c>
      <c r="QG17" s="58">
        <f t="shared" si="115"/>
        <v>0</v>
      </c>
      <c r="QH17" s="80"/>
      <c r="QI17" s="53">
        <v>3.2</v>
      </c>
      <c r="QJ17" s="53" t="s">
        <v>564</v>
      </c>
      <c r="QK17" s="53"/>
      <c r="QL17" s="53" t="s">
        <v>434</v>
      </c>
      <c r="QM17" s="53"/>
      <c r="QN17" s="53"/>
      <c r="QO17" s="58">
        <f>98/1.13</f>
        <v>86.73</v>
      </c>
      <c r="QP17" s="58">
        <f t="shared" si="116"/>
        <v>0</v>
      </c>
      <c r="QQ17" s="80"/>
      <c r="QR17" s="53">
        <v>3.2</v>
      </c>
      <c r="QS17" s="53" t="s">
        <v>565</v>
      </c>
      <c r="QT17" s="53"/>
      <c r="QU17" s="53" t="s">
        <v>434</v>
      </c>
      <c r="QV17" s="53">
        <v>0.85</v>
      </c>
      <c r="QW17" s="53"/>
      <c r="QX17" s="58">
        <f>86/1.13</f>
        <v>76.11</v>
      </c>
      <c r="QY17" s="58">
        <f t="shared" si="117"/>
        <v>64.69</v>
      </c>
      <c r="QZ17" s="80"/>
      <c r="RA17" s="53">
        <v>3.2</v>
      </c>
      <c r="RB17" s="53" t="s">
        <v>565</v>
      </c>
      <c r="RC17" s="53"/>
      <c r="RD17" s="53" t="s">
        <v>434</v>
      </c>
      <c r="RE17" s="53">
        <v>0.85</v>
      </c>
      <c r="RF17" s="53"/>
      <c r="RG17" s="58">
        <f>86/1.13</f>
        <v>76.11</v>
      </c>
      <c r="RH17" s="58">
        <f t="shared" si="118"/>
        <v>64.69</v>
      </c>
      <c r="RI17" s="80"/>
      <c r="RJ17" s="53">
        <v>3.2</v>
      </c>
      <c r="RK17" s="53" t="s">
        <v>565</v>
      </c>
      <c r="RL17" s="53"/>
      <c r="RM17" s="53" t="s">
        <v>434</v>
      </c>
      <c r="RN17" s="53">
        <v>0.85</v>
      </c>
      <c r="RO17" s="53"/>
      <c r="RP17" s="58">
        <f>86/1.13</f>
        <v>76.11</v>
      </c>
      <c r="RQ17" s="58">
        <f t="shared" si="119"/>
        <v>64.69</v>
      </c>
      <c r="RR17" s="80"/>
      <c r="RS17" s="53">
        <v>3.2</v>
      </c>
      <c r="RT17" s="53" t="s">
        <v>565</v>
      </c>
      <c r="RU17" s="53"/>
      <c r="RV17" s="53" t="s">
        <v>434</v>
      </c>
      <c r="RW17" s="53">
        <v>0.85</v>
      </c>
      <c r="RX17" s="53"/>
      <c r="RY17" s="58">
        <f>86/1.13</f>
        <v>76.11</v>
      </c>
      <c r="RZ17" s="58">
        <f t="shared" si="120"/>
        <v>64.69</v>
      </c>
      <c r="SA17" s="80"/>
      <c r="SB17" s="53">
        <v>3.2</v>
      </c>
      <c r="SC17" s="53" t="s">
        <v>565</v>
      </c>
      <c r="SD17" s="53"/>
      <c r="SE17" s="53" t="s">
        <v>434</v>
      </c>
      <c r="SF17" s="53">
        <v>0.85</v>
      </c>
      <c r="SG17" s="53"/>
      <c r="SH17" s="58">
        <f>86/1.13</f>
        <v>76.11</v>
      </c>
      <c r="SI17" s="58">
        <f t="shared" si="121"/>
        <v>64.69</v>
      </c>
      <c r="SJ17" s="80"/>
      <c r="SK17" s="53">
        <v>3.2</v>
      </c>
      <c r="SL17" s="53" t="s">
        <v>565</v>
      </c>
      <c r="SM17" s="53"/>
      <c r="SN17" s="53" t="s">
        <v>434</v>
      </c>
      <c r="SO17" s="53">
        <v>0.85</v>
      </c>
      <c r="SP17" s="53"/>
      <c r="SQ17" s="58">
        <f>86/1.13</f>
        <v>76.11</v>
      </c>
      <c r="SR17" s="58">
        <f t="shared" si="122"/>
        <v>64.69</v>
      </c>
      <c r="SS17" s="80"/>
      <c r="ST17" s="53">
        <v>3.2</v>
      </c>
      <c r="SU17" s="53" t="s">
        <v>565</v>
      </c>
      <c r="SV17" s="53"/>
      <c r="SW17" s="53" t="s">
        <v>434</v>
      </c>
      <c r="SX17" s="53">
        <v>0.85</v>
      </c>
      <c r="SY17" s="53"/>
      <c r="SZ17" s="58">
        <f>86/1.13</f>
        <v>76.11</v>
      </c>
      <c r="TA17" s="58">
        <f t="shared" si="123"/>
        <v>64.69</v>
      </c>
      <c r="TB17" s="80"/>
      <c r="TC17" s="53">
        <v>3.2</v>
      </c>
      <c r="TD17" s="53" t="s">
        <v>565</v>
      </c>
      <c r="TE17" s="53"/>
      <c r="TF17" s="53" t="s">
        <v>434</v>
      </c>
      <c r="TG17" s="53">
        <v>0.85</v>
      </c>
      <c r="TH17" s="53"/>
      <c r="TI17" s="58">
        <f>86/1.13</f>
        <v>76.11</v>
      </c>
      <c r="TJ17" s="58">
        <f t="shared" si="124"/>
        <v>64.69</v>
      </c>
      <c r="TK17" s="80"/>
      <c r="TL17" s="53">
        <v>3.2</v>
      </c>
      <c r="TM17" s="53" t="s">
        <v>565</v>
      </c>
      <c r="TN17" s="53"/>
      <c r="TO17" s="53" t="s">
        <v>434</v>
      </c>
      <c r="TP17" s="53">
        <v>0.85</v>
      </c>
      <c r="TQ17" s="53"/>
      <c r="TR17" s="58">
        <f>86/1.13</f>
        <v>76.11</v>
      </c>
      <c r="TS17" s="58">
        <f t="shared" si="125"/>
        <v>64.69</v>
      </c>
      <c r="TT17" s="80"/>
      <c r="TU17" s="53">
        <v>3.2</v>
      </c>
      <c r="TV17" s="53" t="s">
        <v>565</v>
      </c>
      <c r="TW17" s="53"/>
      <c r="TX17" s="53" t="s">
        <v>434</v>
      </c>
      <c r="TY17" s="53">
        <v>0.85</v>
      </c>
      <c r="TZ17" s="53"/>
      <c r="UA17" s="58">
        <f>86/1.13</f>
        <v>76.11</v>
      </c>
      <c r="UB17" s="58">
        <f t="shared" si="126"/>
        <v>64.69</v>
      </c>
      <c r="UC17" s="80"/>
      <c r="UD17" s="53">
        <v>3.2</v>
      </c>
      <c r="UE17" s="53" t="s">
        <v>565</v>
      </c>
      <c r="UF17" s="53"/>
      <c r="UG17" s="53" t="s">
        <v>434</v>
      </c>
      <c r="UH17" s="53">
        <v>0.85</v>
      </c>
      <c r="UI17" s="53"/>
      <c r="UJ17" s="58">
        <f>86/1.13</f>
        <v>76.11</v>
      </c>
      <c r="UK17" s="58">
        <f t="shared" si="127"/>
        <v>64.69</v>
      </c>
      <c r="UL17" s="80"/>
      <c r="UM17" s="53">
        <v>3.2</v>
      </c>
      <c r="UN17" s="53" t="s">
        <v>565</v>
      </c>
      <c r="UO17" s="53"/>
      <c r="UP17" s="53" t="s">
        <v>434</v>
      </c>
      <c r="UQ17" s="53">
        <v>0.85</v>
      </c>
      <c r="UR17" s="53"/>
      <c r="US17" s="58">
        <f>86/1.13</f>
        <v>76.11</v>
      </c>
      <c r="UT17" s="58">
        <f t="shared" si="128"/>
        <v>64.69</v>
      </c>
      <c r="UU17" s="80"/>
      <c r="UV17" s="53">
        <v>3.2</v>
      </c>
      <c r="UW17" s="53" t="s">
        <v>565</v>
      </c>
      <c r="UX17" s="53"/>
      <c r="UY17" s="53" t="s">
        <v>434</v>
      </c>
      <c r="UZ17" s="53">
        <v>0.85</v>
      </c>
      <c r="VA17" s="53"/>
      <c r="VB17" s="58">
        <f>86/1.13</f>
        <v>76.11</v>
      </c>
      <c r="VC17" s="58">
        <f t="shared" si="129"/>
        <v>64.69</v>
      </c>
      <c r="VD17" s="80"/>
      <c r="VE17" s="53">
        <v>3.2</v>
      </c>
      <c r="VF17" s="53" t="s">
        <v>565</v>
      </c>
      <c r="VG17" s="53"/>
      <c r="VH17" s="53" t="s">
        <v>434</v>
      </c>
      <c r="VI17" s="53">
        <v>0.85</v>
      </c>
      <c r="VJ17" s="53"/>
      <c r="VK17" s="58">
        <f>86/1.13</f>
        <v>76.11</v>
      </c>
      <c r="VL17" s="58">
        <f t="shared" si="130"/>
        <v>64.69</v>
      </c>
      <c r="VM17" s="80"/>
      <c r="VN17" s="53">
        <v>3.2</v>
      </c>
      <c r="VO17" s="53" t="s">
        <v>564</v>
      </c>
      <c r="VP17" s="53"/>
      <c r="VQ17" s="53" t="s">
        <v>434</v>
      </c>
      <c r="VR17" s="53"/>
      <c r="VS17" s="53"/>
      <c r="VT17" s="58">
        <f>98/1.13</f>
        <v>86.73</v>
      </c>
      <c r="VU17" s="58">
        <f t="shared" si="131"/>
        <v>0</v>
      </c>
      <c r="VV17" s="80"/>
      <c r="VW17" s="53">
        <v>3.2</v>
      </c>
      <c r="VX17" s="53" t="s">
        <v>564</v>
      </c>
      <c r="VY17" s="53"/>
      <c r="VZ17" s="53" t="s">
        <v>434</v>
      </c>
      <c r="WA17" s="53"/>
      <c r="WB17" s="53"/>
      <c r="WC17" s="58">
        <f>98/1.13</f>
        <v>86.73</v>
      </c>
      <c r="WD17" s="58">
        <f t="shared" si="132"/>
        <v>0</v>
      </c>
      <c r="WE17" s="80"/>
      <c r="WF17" s="53">
        <v>3.2</v>
      </c>
      <c r="WG17" s="53" t="s">
        <v>564</v>
      </c>
      <c r="WH17" s="53"/>
      <c r="WI17" s="53" t="s">
        <v>434</v>
      </c>
      <c r="WJ17" s="53"/>
      <c r="WK17" s="53"/>
      <c r="WL17" s="58">
        <f>98/1.13</f>
        <v>86.73</v>
      </c>
      <c r="WM17" s="58">
        <f t="shared" si="133"/>
        <v>0</v>
      </c>
      <c r="WN17" s="80"/>
      <c r="WO17" s="53">
        <v>3.2</v>
      </c>
      <c r="WP17" s="53" t="s">
        <v>564</v>
      </c>
      <c r="WQ17" s="53"/>
      <c r="WR17" s="53" t="s">
        <v>434</v>
      </c>
      <c r="WS17" s="53"/>
      <c r="WT17" s="53"/>
      <c r="WU17" s="58">
        <f>98/1.13</f>
        <v>86.73</v>
      </c>
      <c r="WV17" s="58">
        <f t="shared" si="134"/>
        <v>0</v>
      </c>
      <c r="WW17" s="80"/>
      <c r="WX17" s="53">
        <v>3.2</v>
      </c>
      <c r="WY17" s="53" t="s">
        <v>564</v>
      </c>
      <c r="WZ17" s="53"/>
      <c r="XA17" s="53" t="s">
        <v>434</v>
      </c>
      <c r="XB17" s="53"/>
      <c r="XC17" s="53"/>
      <c r="XD17" s="58">
        <f>98/1.13</f>
        <v>86.73</v>
      </c>
      <c r="XE17" s="58">
        <f t="shared" si="135"/>
        <v>0</v>
      </c>
      <c r="XF17" s="80"/>
      <c r="XG17" s="53">
        <v>3.2</v>
      </c>
      <c r="XH17" s="53" t="s">
        <v>564</v>
      </c>
      <c r="XI17" s="53"/>
      <c r="XJ17" s="53" t="s">
        <v>434</v>
      </c>
      <c r="XK17" s="53"/>
      <c r="XL17" s="53"/>
      <c r="XM17" s="58">
        <f>98/1.13</f>
        <v>86.73</v>
      </c>
      <c r="XN17" s="58">
        <f t="shared" si="136"/>
        <v>0</v>
      </c>
      <c r="XO17" s="80"/>
      <c r="XP17" s="53">
        <v>3.2</v>
      </c>
      <c r="XQ17" s="53" t="s">
        <v>564</v>
      </c>
      <c r="XR17" s="53"/>
      <c r="XS17" s="53" t="s">
        <v>434</v>
      </c>
      <c r="XT17" s="53"/>
      <c r="XU17" s="53"/>
      <c r="XV17" s="58">
        <f>98/1.13</f>
        <v>86.73</v>
      </c>
      <c r="XW17" s="58">
        <f t="shared" si="137"/>
        <v>0</v>
      </c>
      <c r="XX17" s="80"/>
    </row>
    <row r="18" s="49" customFormat="1" spans="1:648">
      <c r="A18" s="53">
        <v>4.2</v>
      </c>
      <c r="B18" s="53"/>
      <c r="C18" s="53"/>
      <c r="D18" s="53"/>
      <c r="E18" s="53"/>
      <c r="F18" s="53"/>
      <c r="G18" s="58"/>
      <c r="H18" s="58"/>
      <c r="I18" s="80"/>
      <c r="J18" s="53">
        <v>4.2</v>
      </c>
      <c r="K18" s="53"/>
      <c r="L18" s="53"/>
      <c r="M18" s="53"/>
      <c r="N18" s="53"/>
      <c r="O18" s="53"/>
      <c r="P18" s="58"/>
      <c r="Q18" s="58"/>
      <c r="R18" s="80"/>
      <c r="S18" s="53">
        <v>4.2</v>
      </c>
      <c r="T18" s="53"/>
      <c r="U18" s="53"/>
      <c r="V18" s="53"/>
      <c r="W18" s="53"/>
      <c r="X18" s="53"/>
      <c r="Y18" s="58"/>
      <c r="Z18" s="58"/>
      <c r="AA18" s="80"/>
      <c r="AB18" s="53">
        <v>4.2</v>
      </c>
      <c r="AC18" s="53"/>
      <c r="AD18" s="53"/>
      <c r="AE18" s="53"/>
      <c r="AF18" s="7"/>
      <c r="AG18" s="53"/>
      <c r="AH18" s="58"/>
      <c r="AI18" s="58"/>
      <c r="AJ18" s="80"/>
      <c r="AK18" s="53">
        <v>4.2</v>
      </c>
      <c r="AL18" s="53"/>
      <c r="AM18" s="53"/>
      <c r="AN18" s="53"/>
      <c r="AO18" s="7"/>
      <c r="AP18" s="53"/>
      <c r="AQ18" s="58"/>
      <c r="AR18" s="58"/>
      <c r="AS18" s="80"/>
      <c r="AT18" s="53">
        <v>4.2</v>
      </c>
      <c r="AU18" s="53"/>
      <c r="AV18" s="53"/>
      <c r="AW18" s="53"/>
      <c r="AX18" s="7"/>
      <c r="AY18" s="53"/>
      <c r="AZ18" s="58"/>
      <c r="BA18" s="58"/>
      <c r="BB18" s="80"/>
      <c r="BC18" s="53">
        <v>4.2</v>
      </c>
      <c r="BD18" s="53"/>
      <c r="BE18" s="53"/>
      <c r="BF18" s="53"/>
      <c r="BG18" s="7"/>
      <c r="BH18" s="53"/>
      <c r="BI18" s="58"/>
      <c r="BJ18" s="58"/>
      <c r="BK18" s="80"/>
      <c r="BL18" s="53">
        <v>4.2</v>
      </c>
      <c r="BM18" s="53"/>
      <c r="BN18" s="53"/>
      <c r="BO18" s="53"/>
      <c r="BP18" s="7"/>
      <c r="BQ18" s="53"/>
      <c r="BR18" s="58"/>
      <c r="BS18" s="58"/>
      <c r="BT18" s="80"/>
      <c r="BU18" s="53">
        <v>4.2</v>
      </c>
      <c r="BV18" s="53"/>
      <c r="BW18" s="53"/>
      <c r="BX18" s="53"/>
      <c r="BY18" s="7"/>
      <c r="BZ18" s="53"/>
      <c r="CA18" s="58"/>
      <c r="CB18" s="58"/>
      <c r="CC18" s="80"/>
      <c r="CD18" s="53">
        <v>4.2</v>
      </c>
      <c r="CE18" s="53"/>
      <c r="CF18" s="53"/>
      <c r="CG18" s="53"/>
      <c r="CH18" s="7"/>
      <c r="CI18" s="53"/>
      <c r="CJ18" s="58"/>
      <c r="CK18" s="58"/>
      <c r="CL18" s="80"/>
      <c r="CM18" s="53">
        <v>4.2</v>
      </c>
      <c r="CN18" s="53"/>
      <c r="CO18" s="53"/>
      <c r="CP18" s="53"/>
      <c r="CQ18" s="7"/>
      <c r="CR18" s="53"/>
      <c r="CS18" s="58"/>
      <c r="CT18" s="58"/>
      <c r="CU18" s="80"/>
      <c r="CV18" s="53">
        <v>4.2</v>
      </c>
      <c r="CW18" s="53"/>
      <c r="CX18" s="53"/>
      <c r="CY18" s="53"/>
      <c r="CZ18" s="7"/>
      <c r="DA18" s="53"/>
      <c r="DB18" s="58"/>
      <c r="DC18" s="58"/>
      <c r="DD18" s="80"/>
      <c r="DE18" s="53">
        <v>4.2</v>
      </c>
      <c r="DF18" s="53"/>
      <c r="DG18" s="53"/>
      <c r="DH18" s="53"/>
      <c r="DI18" s="7"/>
      <c r="DJ18" s="53"/>
      <c r="DK18" s="58"/>
      <c r="DL18" s="58"/>
      <c r="DM18" s="80"/>
      <c r="DN18" s="53">
        <v>4.2</v>
      </c>
      <c r="DO18" s="53"/>
      <c r="DP18" s="53"/>
      <c r="DQ18" s="53"/>
      <c r="DR18" s="7"/>
      <c r="DS18" s="53"/>
      <c r="DT18" s="58"/>
      <c r="DU18" s="58"/>
      <c r="DV18" s="80"/>
      <c r="DW18" s="53">
        <v>4.2</v>
      </c>
      <c r="DX18" s="53"/>
      <c r="DY18" s="53"/>
      <c r="DZ18" s="53"/>
      <c r="EA18" s="7"/>
      <c r="EB18" s="53"/>
      <c r="EC18" s="58"/>
      <c r="ED18" s="58">
        <f t="shared" si="80"/>
        <v>0</v>
      </c>
      <c r="EE18" s="80"/>
      <c r="EF18" s="53">
        <v>4.2</v>
      </c>
      <c r="EG18" s="53"/>
      <c r="EH18" s="53"/>
      <c r="EI18" s="53"/>
      <c r="EJ18" s="7"/>
      <c r="EK18" s="53"/>
      <c r="EL18" s="58"/>
      <c r="EM18" s="58"/>
      <c r="EN18" s="80"/>
      <c r="EO18" s="53">
        <v>4.2</v>
      </c>
      <c r="EP18" s="53"/>
      <c r="EQ18" s="53"/>
      <c r="ER18" s="53"/>
      <c r="ES18" s="7"/>
      <c r="ET18" s="53"/>
      <c r="EU18" s="58"/>
      <c r="EV18" s="58"/>
      <c r="EW18" s="80"/>
      <c r="EX18" s="53">
        <v>4.2</v>
      </c>
      <c r="EY18" s="53"/>
      <c r="EZ18" s="53"/>
      <c r="FA18" s="53"/>
      <c r="FB18" s="7"/>
      <c r="FC18" s="53"/>
      <c r="FD18" s="58"/>
      <c r="FE18" s="58">
        <f t="shared" si="83"/>
        <v>0</v>
      </c>
      <c r="FF18" s="80"/>
      <c r="FG18" s="53">
        <v>4.2</v>
      </c>
      <c r="FH18" s="53"/>
      <c r="FI18" s="53"/>
      <c r="FJ18" s="53"/>
      <c r="FK18" s="7"/>
      <c r="FL18" s="53"/>
      <c r="FM18" s="58"/>
      <c r="FN18" s="58"/>
      <c r="FO18" s="80"/>
      <c r="FP18" s="53">
        <v>4.2</v>
      </c>
      <c r="FQ18" s="53"/>
      <c r="FR18" s="53"/>
      <c r="FS18" s="53"/>
      <c r="FT18" s="7"/>
      <c r="FU18" s="53"/>
      <c r="FV18" s="58"/>
      <c r="FW18" s="58"/>
      <c r="FX18" s="80"/>
      <c r="FY18" s="53">
        <v>4.2</v>
      </c>
      <c r="FZ18" s="53"/>
      <c r="GA18" s="53"/>
      <c r="GB18" s="53"/>
      <c r="GC18" s="7"/>
      <c r="GD18" s="53"/>
      <c r="GE18" s="58"/>
      <c r="GF18" s="58"/>
      <c r="GG18" s="80"/>
      <c r="GH18" s="53">
        <v>4.2</v>
      </c>
      <c r="GI18" s="53"/>
      <c r="GJ18" s="53"/>
      <c r="GK18" s="53"/>
      <c r="GL18" s="7"/>
      <c r="GM18" s="53"/>
      <c r="GN18" s="58"/>
      <c r="GO18" s="58"/>
      <c r="GP18" s="80"/>
      <c r="GQ18" s="53">
        <v>4.2</v>
      </c>
      <c r="GR18" s="53"/>
      <c r="GS18" s="53"/>
      <c r="GT18" s="53"/>
      <c r="GU18" s="7"/>
      <c r="GV18" s="53"/>
      <c r="GW18" s="58"/>
      <c r="GX18" s="58"/>
      <c r="GY18" s="80"/>
      <c r="GZ18" s="53">
        <v>4.2</v>
      </c>
      <c r="HA18" s="53"/>
      <c r="HB18" s="53"/>
      <c r="HC18" s="53"/>
      <c r="HD18" s="7"/>
      <c r="HE18" s="53"/>
      <c r="HF18" s="58"/>
      <c r="HG18" s="58"/>
      <c r="HH18" s="80"/>
      <c r="HI18" s="53">
        <v>4.2</v>
      </c>
      <c r="HJ18" s="53" t="s">
        <v>564</v>
      </c>
      <c r="HK18" s="53"/>
      <c r="HL18" s="53" t="s">
        <v>434</v>
      </c>
      <c r="HM18" s="53"/>
      <c r="HN18" s="53"/>
      <c r="HO18" s="58">
        <f>98/1.13</f>
        <v>86.73</v>
      </c>
      <c r="HP18" s="58">
        <f t="shared" si="90"/>
        <v>0</v>
      </c>
      <c r="HQ18" s="80"/>
      <c r="HR18" s="53">
        <v>4.2</v>
      </c>
      <c r="HS18" s="53" t="s">
        <v>564</v>
      </c>
      <c r="HT18" s="53"/>
      <c r="HU18" s="53" t="s">
        <v>434</v>
      </c>
      <c r="HV18" s="53"/>
      <c r="HW18" s="53"/>
      <c r="HX18" s="58">
        <f>98/1.13</f>
        <v>86.73</v>
      </c>
      <c r="HY18" s="58">
        <f t="shared" si="91"/>
        <v>0</v>
      </c>
      <c r="HZ18" s="80"/>
      <c r="IA18" s="53">
        <v>4.2</v>
      </c>
      <c r="IB18" s="53" t="s">
        <v>564</v>
      </c>
      <c r="IC18" s="53"/>
      <c r="ID18" s="53" t="s">
        <v>434</v>
      </c>
      <c r="IE18" s="53"/>
      <c r="IF18" s="53"/>
      <c r="IG18" s="58">
        <f>98/1.13</f>
        <v>86.73</v>
      </c>
      <c r="IH18" s="58">
        <f t="shared" si="92"/>
        <v>0</v>
      </c>
      <c r="II18" s="80"/>
      <c r="IJ18" s="53">
        <v>4.2</v>
      </c>
      <c r="IK18" s="53"/>
      <c r="IL18" s="53"/>
      <c r="IM18" s="53"/>
      <c r="IN18" s="53"/>
      <c r="IO18" s="53"/>
      <c r="IP18" s="58"/>
      <c r="IQ18" s="58"/>
      <c r="IR18" s="80"/>
      <c r="IS18" s="53">
        <v>4.2</v>
      </c>
      <c r="IT18" s="53"/>
      <c r="IU18" s="53"/>
      <c r="IV18" s="53"/>
      <c r="IW18" s="53"/>
      <c r="IX18" s="53"/>
      <c r="IY18" s="58"/>
      <c r="IZ18" s="58"/>
      <c r="JA18" s="80"/>
      <c r="JB18" s="53">
        <v>4.2</v>
      </c>
      <c r="JC18" s="53"/>
      <c r="JD18" s="53"/>
      <c r="JE18" s="53"/>
      <c r="JF18" s="53"/>
      <c r="JG18" s="53"/>
      <c r="JH18" s="58"/>
      <c r="JI18" s="58"/>
      <c r="JJ18" s="80"/>
      <c r="JK18" s="53">
        <v>4.2</v>
      </c>
      <c r="JL18" s="53"/>
      <c r="JM18" s="53"/>
      <c r="JN18" s="53"/>
      <c r="JO18" s="53"/>
      <c r="JP18" s="53"/>
      <c r="JQ18" s="58"/>
      <c r="JR18" s="58"/>
      <c r="JS18" s="80"/>
      <c r="JT18" s="53">
        <v>4.2</v>
      </c>
      <c r="JU18" s="53"/>
      <c r="JV18" s="53"/>
      <c r="JW18" s="53"/>
      <c r="JX18" s="53"/>
      <c r="JY18" s="53"/>
      <c r="JZ18" s="58"/>
      <c r="KA18" s="58"/>
      <c r="KB18" s="80"/>
      <c r="KC18" s="53">
        <v>4.2</v>
      </c>
      <c r="KD18" s="53" t="s">
        <v>564</v>
      </c>
      <c r="KE18" s="53"/>
      <c r="KF18" s="53"/>
      <c r="KG18" s="7">
        <v>0.32</v>
      </c>
      <c r="KH18" s="53"/>
      <c r="KI18" s="58">
        <f>98/1.13</f>
        <v>86.73</v>
      </c>
      <c r="KJ18" s="58">
        <f t="shared" si="98"/>
        <v>27.75</v>
      </c>
      <c r="KK18" s="80"/>
      <c r="KL18" s="53">
        <v>4.2</v>
      </c>
      <c r="KM18" s="53"/>
      <c r="KN18" s="53"/>
      <c r="KO18" s="53"/>
      <c r="KP18" s="53"/>
      <c r="KQ18" s="53"/>
      <c r="KR18" s="58"/>
      <c r="KS18" s="58"/>
      <c r="KT18" s="80"/>
      <c r="KU18" s="53">
        <v>4.2</v>
      </c>
      <c r="KV18" s="53"/>
      <c r="KW18" s="53"/>
      <c r="KX18" s="53"/>
      <c r="KY18" s="53"/>
      <c r="KZ18" s="53"/>
      <c r="LA18" s="58"/>
      <c r="LB18" s="58"/>
      <c r="LC18" s="80"/>
      <c r="LD18" s="53">
        <v>4.2</v>
      </c>
      <c r="LE18" s="53"/>
      <c r="LF18" s="53"/>
      <c r="LG18" s="53"/>
      <c r="LH18" s="53"/>
      <c r="LI18" s="53"/>
      <c r="LJ18" s="58"/>
      <c r="LK18" s="58"/>
      <c r="LL18" s="80"/>
      <c r="LM18" s="53">
        <v>4.2</v>
      </c>
      <c r="LN18" s="53"/>
      <c r="LO18" s="53"/>
      <c r="LP18" s="53"/>
      <c r="LQ18" s="53"/>
      <c r="LR18" s="53"/>
      <c r="LS18" s="58"/>
      <c r="LT18" s="58"/>
      <c r="LU18" s="80"/>
      <c r="LV18" s="53">
        <v>4.2</v>
      </c>
      <c r="LW18" s="53"/>
      <c r="LX18" s="53"/>
      <c r="LY18" s="53"/>
      <c r="LZ18" s="53"/>
      <c r="MA18" s="53"/>
      <c r="MB18" s="58"/>
      <c r="MC18" s="58"/>
      <c r="MD18" s="80"/>
      <c r="ME18" s="53">
        <v>4.2</v>
      </c>
      <c r="MF18" s="53"/>
      <c r="MG18" s="53"/>
      <c r="MH18" s="53"/>
      <c r="MI18" s="53"/>
      <c r="MJ18" s="53"/>
      <c r="MK18" s="58"/>
      <c r="ML18" s="58"/>
      <c r="MM18" s="80"/>
      <c r="MN18" s="53">
        <v>4.2</v>
      </c>
      <c r="MO18" s="53"/>
      <c r="MP18" s="53"/>
      <c r="MQ18" s="53"/>
      <c r="MR18" s="53"/>
      <c r="MS18" s="53"/>
      <c r="MT18" s="58"/>
      <c r="MU18" s="58"/>
      <c r="MV18" s="80"/>
      <c r="MW18" s="53">
        <v>4.2</v>
      </c>
      <c r="MX18" s="53"/>
      <c r="MY18" s="53"/>
      <c r="MZ18" s="53"/>
      <c r="NA18" s="53"/>
      <c r="NB18" s="53"/>
      <c r="NC18" s="58"/>
      <c r="ND18" s="58"/>
      <c r="NE18" s="80"/>
      <c r="NF18" s="53">
        <v>4.2</v>
      </c>
      <c r="NG18" s="53"/>
      <c r="NH18" s="53"/>
      <c r="NI18" s="53"/>
      <c r="NJ18" s="53"/>
      <c r="NK18" s="53"/>
      <c r="NL18" s="58"/>
      <c r="NM18" s="58"/>
      <c r="NN18" s="80"/>
      <c r="NO18" s="53">
        <v>4.2</v>
      </c>
      <c r="NP18" s="53" t="s">
        <v>564</v>
      </c>
      <c r="NQ18" s="53"/>
      <c r="NR18" s="53" t="s">
        <v>434</v>
      </c>
      <c r="NS18" s="53"/>
      <c r="NT18" s="53"/>
      <c r="NU18" s="58">
        <f>98/1.13</f>
        <v>86.73</v>
      </c>
      <c r="NV18" s="58">
        <f t="shared" si="108"/>
        <v>0</v>
      </c>
      <c r="NW18" s="80"/>
      <c r="NX18" s="53">
        <v>4.2</v>
      </c>
      <c r="NY18" s="53" t="s">
        <v>564</v>
      </c>
      <c r="NZ18" s="53"/>
      <c r="OA18" s="53" t="s">
        <v>434</v>
      </c>
      <c r="OB18" s="53"/>
      <c r="OC18" s="53"/>
      <c r="OD18" s="58">
        <f>98/1.13</f>
        <v>86.73</v>
      </c>
      <c r="OE18" s="58">
        <f t="shared" si="109"/>
        <v>0</v>
      </c>
      <c r="OF18" s="80"/>
      <c r="OG18" s="53">
        <v>4.2</v>
      </c>
      <c r="OH18" s="53" t="s">
        <v>564</v>
      </c>
      <c r="OI18" s="53"/>
      <c r="OJ18" s="53" t="s">
        <v>434</v>
      </c>
      <c r="OK18" s="53"/>
      <c r="OL18" s="53"/>
      <c r="OM18" s="58">
        <f>98/1.13</f>
        <v>86.73</v>
      </c>
      <c r="ON18" s="58">
        <f t="shared" si="110"/>
        <v>0</v>
      </c>
      <c r="OO18" s="80"/>
      <c r="OP18" s="53">
        <v>4.2</v>
      </c>
      <c r="OQ18" s="53" t="s">
        <v>564</v>
      </c>
      <c r="OR18" s="53"/>
      <c r="OS18" s="53" t="s">
        <v>434</v>
      </c>
      <c r="OT18" s="53"/>
      <c r="OU18" s="53"/>
      <c r="OV18" s="58">
        <f>98/1.13</f>
        <v>86.73</v>
      </c>
      <c r="OW18" s="58">
        <f t="shared" si="111"/>
        <v>0</v>
      </c>
      <c r="OX18" s="80"/>
      <c r="OY18" s="53">
        <v>4.2</v>
      </c>
      <c r="OZ18" s="53" t="s">
        <v>564</v>
      </c>
      <c r="PA18" s="53"/>
      <c r="PB18" s="53" t="s">
        <v>434</v>
      </c>
      <c r="PC18" s="53"/>
      <c r="PD18" s="53"/>
      <c r="PE18" s="58">
        <f>98/1.13</f>
        <v>86.73</v>
      </c>
      <c r="PF18" s="58">
        <f t="shared" si="112"/>
        <v>0</v>
      </c>
      <c r="PG18" s="80"/>
      <c r="PH18" s="53">
        <v>4.2</v>
      </c>
      <c r="PI18" s="53" t="s">
        <v>564</v>
      </c>
      <c r="PJ18" s="53"/>
      <c r="PK18" s="53" t="s">
        <v>434</v>
      </c>
      <c r="PL18" s="53"/>
      <c r="PM18" s="53"/>
      <c r="PN18" s="58">
        <f>98/1.13</f>
        <v>86.73</v>
      </c>
      <c r="PO18" s="58">
        <f t="shared" si="113"/>
        <v>0</v>
      </c>
      <c r="PP18" s="80"/>
      <c r="PQ18" s="53">
        <v>4.2</v>
      </c>
      <c r="PR18" s="53" t="s">
        <v>564</v>
      </c>
      <c r="PS18" s="53"/>
      <c r="PT18" s="53" t="s">
        <v>434</v>
      </c>
      <c r="PU18" s="53"/>
      <c r="PV18" s="53"/>
      <c r="PW18" s="58">
        <f>98/1.13</f>
        <v>86.73</v>
      </c>
      <c r="PX18" s="58">
        <f t="shared" si="114"/>
        <v>0</v>
      </c>
      <c r="PY18" s="80"/>
      <c r="PZ18" s="53">
        <v>4.2</v>
      </c>
      <c r="QA18" s="53"/>
      <c r="QB18" s="53"/>
      <c r="QC18" s="53"/>
      <c r="QD18" s="53"/>
      <c r="QE18" s="53"/>
      <c r="QF18" s="58"/>
      <c r="QG18" s="58"/>
      <c r="QH18" s="80"/>
      <c r="QI18" s="53">
        <v>4.2</v>
      </c>
      <c r="QJ18" s="53"/>
      <c r="QK18" s="53"/>
      <c r="QL18" s="53"/>
      <c r="QM18" s="53"/>
      <c r="QN18" s="53"/>
      <c r="QO18" s="58"/>
      <c r="QP18" s="58"/>
      <c r="QQ18" s="80"/>
      <c r="QR18" s="53">
        <v>4.2</v>
      </c>
      <c r="QS18" s="53" t="s">
        <v>564</v>
      </c>
      <c r="QT18" s="53"/>
      <c r="QU18" s="53" t="s">
        <v>434</v>
      </c>
      <c r="QV18" s="53"/>
      <c r="QW18" s="53"/>
      <c r="QX18" s="58">
        <f>98/1.13</f>
        <v>86.73</v>
      </c>
      <c r="QY18" s="58">
        <f t="shared" si="117"/>
        <v>0</v>
      </c>
      <c r="QZ18" s="80"/>
      <c r="RA18" s="53">
        <v>4.2</v>
      </c>
      <c r="RB18" s="53" t="s">
        <v>564</v>
      </c>
      <c r="RC18" s="53"/>
      <c r="RD18" s="53" t="s">
        <v>434</v>
      </c>
      <c r="RE18" s="53"/>
      <c r="RF18" s="53"/>
      <c r="RG18" s="58">
        <f>98/1.13</f>
        <v>86.73</v>
      </c>
      <c r="RH18" s="58">
        <f t="shared" si="118"/>
        <v>0</v>
      </c>
      <c r="RI18" s="80"/>
      <c r="RJ18" s="53">
        <v>4.2</v>
      </c>
      <c r="RK18" s="53" t="s">
        <v>564</v>
      </c>
      <c r="RL18" s="53"/>
      <c r="RM18" s="53" t="s">
        <v>434</v>
      </c>
      <c r="RN18" s="53"/>
      <c r="RO18" s="53"/>
      <c r="RP18" s="58">
        <f>98/1.13</f>
        <v>86.73</v>
      </c>
      <c r="RQ18" s="58">
        <f t="shared" si="119"/>
        <v>0</v>
      </c>
      <c r="RR18" s="80"/>
      <c r="RS18" s="53">
        <v>4.2</v>
      </c>
      <c r="RT18" s="53" t="s">
        <v>564</v>
      </c>
      <c r="RU18" s="53"/>
      <c r="RV18" s="53" t="s">
        <v>434</v>
      </c>
      <c r="RW18" s="53"/>
      <c r="RX18" s="53"/>
      <c r="RY18" s="58">
        <f>98/1.13</f>
        <v>86.73</v>
      </c>
      <c r="RZ18" s="58">
        <f t="shared" si="120"/>
        <v>0</v>
      </c>
      <c r="SA18" s="80"/>
      <c r="SB18" s="53">
        <v>4.2</v>
      </c>
      <c r="SC18" s="53" t="s">
        <v>564</v>
      </c>
      <c r="SD18" s="53"/>
      <c r="SE18" s="53" t="s">
        <v>434</v>
      </c>
      <c r="SF18" s="53"/>
      <c r="SG18" s="53"/>
      <c r="SH18" s="58">
        <f>98/1.13</f>
        <v>86.73</v>
      </c>
      <c r="SI18" s="58">
        <f t="shared" si="121"/>
        <v>0</v>
      </c>
      <c r="SJ18" s="80"/>
      <c r="SK18" s="53">
        <v>4.2</v>
      </c>
      <c r="SL18" s="53" t="s">
        <v>564</v>
      </c>
      <c r="SM18" s="53"/>
      <c r="SN18" s="53" t="s">
        <v>434</v>
      </c>
      <c r="SO18" s="53"/>
      <c r="SP18" s="53"/>
      <c r="SQ18" s="58">
        <f>98/1.13</f>
        <v>86.73</v>
      </c>
      <c r="SR18" s="58">
        <f t="shared" si="122"/>
        <v>0</v>
      </c>
      <c r="SS18" s="80"/>
      <c r="ST18" s="53">
        <v>4.2</v>
      </c>
      <c r="SU18" s="53" t="s">
        <v>564</v>
      </c>
      <c r="SV18" s="53"/>
      <c r="SW18" s="53" t="s">
        <v>434</v>
      </c>
      <c r="SX18" s="53"/>
      <c r="SY18" s="53"/>
      <c r="SZ18" s="58">
        <f>98/1.13</f>
        <v>86.73</v>
      </c>
      <c r="TA18" s="58">
        <f t="shared" si="123"/>
        <v>0</v>
      </c>
      <c r="TB18" s="80"/>
      <c r="TC18" s="53">
        <v>4.2</v>
      </c>
      <c r="TD18" s="53" t="s">
        <v>564</v>
      </c>
      <c r="TE18" s="53"/>
      <c r="TF18" s="53" t="s">
        <v>434</v>
      </c>
      <c r="TG18" s="53"/>
      <c r="TH18" s="53"/>
      <c r="TI18" s="58">
        <f>98/1.13</f>
        <v>86.73</v>
      </c>
      <c r="TJ18" s="58">
        <f t="shared" si="124"/>
        <v>0</v>
      </c>
      <c r="TK18" s="80"/>
      <c r="TL18" s="53">
        <v>4.2</v>
      </c>
      <c r="TM18" s="53" t="s">
        <v>564</v>
      </c>
      <c r="TN18" s="53"/>
      <c r="TO18" s="53" t="s">
        <v>434</v>
      </c>
      <c r="TP18" s="53"/>
      <c r="TQ18" s="53"/>
      <c r="TR18" s="58">
        <f>98/1.13</f>
        <v>86.73</v>
      </c>
      <c r="TS18" s="58">
        <f t="shared" si="125"/>
        <v>0</v>
      </c>
      <c r="TT18" s="80"/>
      <c r="TU18" s="53">
        <v>4.2</v>
      </c>
      <c r="TV18" s="53" t="s">
        <v>564</v>
      </c>
      <c r="TW18" s="53"/>
      <c r="TX18" s="53" t="s">
        <v>434</v>
      </c>
      <c r="TY18" s="53"/>
      <c r="TZ18" s="53"/>
      <c r="UA18" s="58">
        <f>98/1.13</f>
        <v>86.73</v>
      </c>
      <c r="UB18" s="58">
        <f t="shared" si="126"/>
        <v>0</v>
      </c>
      <c r="UC18" s="80"/>
      <c r="UD18" s="53">
        <v>4.2</v>
      </c>
      <c r="UE18" s="53" t="s">
        <v>564</v>
      </c>
      <c r="UF18" s="53"/>
      <c r="UG18" s="53" t="s">
        <v>434</v>
      </c>
      <c r="UH18" s="53"/>
      <c r="UI18" s="53"/>
      <c r="UJ18" s="58">
        <f>98/1.13</f>
        <v>86.73</v>
      </c>
      <c r="UK18" s="58">
        <f t="shared" si="127"/>
        <v>0</v>
      </c>
      <c r="UL18" s="80"/>
      <c r="UM18" s="53">
        <v>4.2</v>
      </c>
      <c r="UN18" s="53" t="s">
        <v>564</v>
      </c>
      <c r="UO18" s="53"/>
      <c r="UP18" s="53" t="s">
        <v>434</v>
      </c>
      <c r="UQ18" s="53"/>
      <c r="UR18" s="53"/>
      <c r="US18" s="58">
        <f>98/1.13</f>
        <v>86.73</v>
      </c>
      <c r="UT18" s="58">
        <f t="shared" si="128"/>
        <v>0</v>
      </c>
      <c r="UU18" s="80"/>
      <c r="UV18" s="53">
        <v>4.2</v>
      </c>
      <c r="UW18" s="53" t="s">
        <v>564</v>
      </c>
      <c r="UX18" s="53"/>
      <c r="UY18" s="53" t="s">
        <v>434</v>
      </c>
      <c r="UZ18" s="53"/>
      <c r="VA18" s="53"/>
      <c r="VB18" s="58">
        <f>98/1.13</f>
        <v>86.73</v>
      </c>
      <c r="VC18" s="58">
        <f t="shared" si="129"/>
        <v>0</v>
      </c>
      <c r="VD18" s="80"/>
      <c r="VE18" s="53">
        <v>4.2</v>
      </c>
      <c r="VF18" s="53" t="s">
        <v>564</v>
      </c>
      <c r="VG18" s="53"/>
      <c r="VH18" s="53" t="s">
        <v>434</v>
      </c>
      <c r="VI18" s="53"/>
      <c r="VJ18" s="53"/>
      <c r="VK18" s="58">
        <f>98/1.13</f>
        <v>86.73</v>
      </c>
      <c r="VL18" s="58">
        <f t="shared" si="130"/>
        <v>0</v>
      </c>
      <c r="VM18" s="80"/>
      <c r="VN18" s="53">
        <v>4.2</v>
      </c>
      <c r="VO18" s="53"/>
      <c r="VP18" s="53"/>
      <c r="VQ18" s="53"/>
      <c r="VR18" s="53"/>
      <c r="VS18" s="53"/>
      <c r="VT18" s="58"/>
      <c r="VU18" s="58"/>
      <c r="VV18" s="80"/>
      <c r="VW18" s="53">
        <v>4.2</v>
      </c>
      <c r="VX18" s="53"/>
      <c r="VY18" s="53"/>
      <c r="VZ18" s="53"/>
      <c r="WA18" s="53"/>
      <c r="WB18" s="53"/>
      <c r="WC18" s="58"/>
      <c r="WD18" s="58"/>
      <c r="WE18" s="80"/>
      <c r="WF18" s="53">
        <v>4.2</v>
      </c>
      <c r="WG18" s="53"/>
      <c r="WH18" s="53"/>
      <c r="WI18" s="53"/>
      <c r="WJ18" s="53"/>
      <c r="WK18" s="53"/>
      <c r="WL18" s="58"/>
      <c r="WM18" s="58"/>
      <c r="WN18" s="80"/>
      <c r="WO18" s="53">
        <v>4.2</v>
      </c>
      <c r="WP18" s="53"/>
      <c r="WQ18" s="53"/>
      <c r="WR18" s="53"/>
      <c r="WS18" s="53"/>
      <c r="WT18" s="53"/>
      <c r="WU18" s="58"/>
      <c r="WV18" s="58"/>
      <c r="WW18" s="80"/>
      <c r="WX18" s="53">
        <v>4.2</v>
      </c>
      <c r="WY18" s="53"/>
      <c r="WZ18" s="53"/>
      <c r="XA18" s="53"/>
      <c r="XB18" s="53"/>
      <c r="XC18" s="53"/>
      <c r="XD18" s="58"/>
      <c r="XE18" s="58"/>
      <c r="XF18" s="80"/>
      <c r="XG18" s="53">
        <v>4.2</v>
      </c>
      <c r="XH18" s="53"/>
      <c r="XI18" s="53"/>
      <c r="XJ18" s="53"/>
      <c r="XK18" s="53"/>
      <c r="XL18" s="53"/>
      <c r="XM18" s="58"/>
      <c r="XN18" s="58"/>
      <c r="XO18" s="80"/>
      <c r="XP18" s="53">
        <v>4.2</v>
      </c>
      <c r="XQ18" s="53"/>
      <c r="XR18" s="53"/>
      <c r="XS18" s="53"/>
      <c r="XT18" s="53"/>
      <c r="XU18" s="53"/>
      <c r="XV18" s="58"/>
      <c r="XW18" s="58"/>
      <c r="XX18" s="80"/>
    </row>
    <row r="19" s="49" customFormat="1" spans="1:648">
      <c r="A19" s="53">
        <v>5.2</v>
      </c>
      <c r="B19" s="53"/>
      <c r="C19" s="53"/>
      <c r="D19" s="53"/>
      <c r="E19" s="53"/>
      <c r="F19" s="53"/>
      <c r="G19" s="58"/>
      <c r="H19" s="58"/>
      <c r="I19" s="80"/>
      <c r="J19" s="53">
        <v>5.2</v>
      </c>
      <c r="K19" s="53"/>
      <c r="L19" s="53"/>
      <c r="M19" s="53"/>
      <c r="N19" s="53"/>
      <c r="O19" s="53"/>
      <c r="P19" s="58"/>
      <c r="Q19" s="58"/>
      <c r="R19" s="80"/>
      <c r="S19" s="53"/>
      <c r="T19" s="85"/>
      <c r="U19" s="86"/>
      <c r="V19" s="87"/>
      <c r="W19" s="87"/>
      <c r="X19" s="87"/>
      <c r="Y19" s="87"/>
      <c r="Z19" s="88"/>
      <c r="AA19" s="80"/>
      <c r="AB19" s="53">
        <v>5.2</v>
      </c>
      <c r="AC19" s="85"/>
      <c r="AD19" s="86"/>
      <c r="AE19" s="87"/>
      <c r="AF19" s="87"/>
      <c r="AG19" s="87"/>
      <c r="AH19" s="87"/>
      <c r="AI19" s="88"/>
      <c r="AJ19" s="80"/>
      <c r="AK19" s="53">
        <v>5.2</v>
      </c>
      <c r="AL19" s="53"/>
      <c r="AM19" s="53"/>
      <c r="AN19" s="53"/>
      <c r="AO19" s="53"/>
      <c r="AP19" s="53"/>
      <c r="AQ19" s="58"/>
      <c r="AR19" s="58"/>
      <c r="AS19" s="80"/>
      <c r="AT19" s="53">
        <v>5.2</v>
      </c>
      <c r="AU19" s="85"/>
      <c r="AV19" s="86"/>
      <c r="AW19" s="87"/>
      <c r="AX19" s="87"/>
      <c r="AY19" s="87"/>
      <c r="AZ19" s="87"/>
      <c r="BA19" s="88"/>
      <c r="BB19" s="80"/>
      <c r="BC19" s="53">
        <v>5.2</v>
      </c>
      <c r="BD19" s="85"/>
      <c r="BE19" s="86"/>
      <c r="BF19" s="87"/>
      <c r="BG19" s="87"/>
      <c r="BH19" s="87"/>
      <c r="BI19" s="87"/>
      <c r="BJ19" s="88"/>
      <c r="BK19" s="80"/>
      <c r="BL19" s="53">
        <v>5.2</v>
      </c>
      <c r="BM19" s="85"/>
      <c r="BN19" s="86"/>
      <c r="BO19" s="87"/>
      <c r="BP19" s="87"/>
      <c r="BQ19" s="87"/>
      <c r="BR19" s="87"/>
      <c r="BS19" s="88"/>
      <c r="BT19" s="80"/>
      <c r="BU19" s="53">
        <v>5.2</v>
      </c>
      <c r="BV19" s="85"/>
      <c r="BW19" s="86"/>
      <c r="BX19" s="87"/>
      <c r="BY19" s="87"/>
      <c r="BZ19" s="87"/>
      <c r="CA19" s="87"/>
      <c r="CB19" s="88"/>
      <c r="CC19" s="80"/>
      <c r="CD19" s="53">
        <v>5.2</v>
      </c>
      <c r="CE19" s="53"/>
      <c r="CF19" s="53"/>
      <c r="CG19" s="53"/>
      <c r="CH19" s="53"/>
      <c r="CI19" s="53"/>
      <c r="CJ19" s="58"/>
      <c r="CK19" s="58"/>
      <c r="CL19" s="80"/>
      <c r="CM19" s="53">
        <v>5.2</v>
      </c>
      <c r="CN19" s="53"/>
      <c r="CO19" s="53"/>
      <c r="CP19" s="53"/>
      <c r="CQ19" s="53"/>
      <c r="CR19" s="53"/>
      <c r="CS19" s="58"/>
      <c r="CT19" s="58"/>
      <c r="CU19" s="80"/>
      <c r="CV19" s="53">
        <v>5.2</v>
      </c>
      <c r="CW19" s="53"/>
      <c r="CX19" s="53"/>
      <c r="CY19" s="53"/>
      <c r="CZ19" s="53"/>
      <c r="DA19" s="53"/>
      <c r="DB19" s="58"/>
      <c r="DC19" s="58"/>
      <c r="DD19" s="80"/>
      <c r="DE19" s="53">
        <v>5.2</v>
      </c>
      <c r="DF19" s="53"/>
      <c r="DG19" s="53"/>
      <c r="DH19" s="53"/>
      <c r="DI19" s="53"/>
      <c r="DJ19" s="53"/>
      <c r="DK19" s="58"/>
      <c r="DL19" s="58"/>
      <c r="DM19" s="80"/>
      <c r="DN19" s="53">
        <v>5.2</v>
      </c>
      <c r="DO19" s="53"/>
      <c r="DP19" s="53"/>
      <c r="DQ19" s="53"/>
      <c r="DR19" s="53"/>
      <c r="DS19" s="53"/>
      <c r="DT19" s="58"/>
      <c r="DU19" s="58"/>
      <c r="DV19" s="80"/>
      <c r="DW19" s="53">
        <v>5.2</v>
      </c>
      <c r="DX19" s="53"/>
      <c r="DY19" s="53"/>
      <c r="DZ19" s="53"/>
      <c r="EA19" s="53"/>
      <c r="EB19" s="53"/>
      <c r="EC19" s="58"/>
      <c r="ED19" s="58"/>
      <c r="EE19" s="80"/>
      <c r="EF19" s="53">
        <v>5.2</v>
      </c>
      <c r="EG19" s="53"/>
      <c r="EH19" s="53"/>
      <c r="EI19" s="53"/>
      <c r="EJ19" s="53"/>
      <c r="EK19" s="53"/>
      <c r="EL19" s="58"/>
      <c r="EM19" s="58"/>
      <c r="EN19" s="80"/>
      <c r="EO19" s="53">
        <v>5.2</v>
      </c>
      <c r="EP19" s="53"/>
      <c r="EQ19" s="53"/>
      <c r="ER19" s="53"/>
      <c r="ES19" s="53"/>
      <c r="ET19" s="53"/>
      <c r="EU19" s="58"/>
      <c r="EV19" s="58"/>
      <c r="EW19" s="80"/>
      <c r="EX19" s="53">
        <v>5.2</v>
      </c>
      <c r="EY19" s="53"/>
      <c r="EZ19" s="53"/>
      <c r="FA19" s="53"/>
      <c r="FB19" s="53"/>
      <c r="FC19" s="53"/>
      <c r="FD19" s="58"/>
      <c r="FE19" s="58"/>
      <c r="FF19" s="80"/>
      <c r="FG19" s="53">
        <v>5.2</v>
      </c>
      <c r="FH19" s="53"/>
      <c r="FI19" s="53"/>
      <c r="FJ19" s="53"/>
      <c r="FK19" s="53"/>
      <c r="FL19" s="53"/>
      <c r="FM19" s="58"/>
      <c r="FN19" s="58"/>
      <c r="FO19" s="80"/>
      <c r="FP19" s="53">
        <v>5.2</v>
      </c>
      <c r="FQ19" s="53"/>
      <c r="FR19" s="53"/>
      <c r="FS19" s="53"/>
      <c r="FT19" s="53"/>
      <c r="FU19" s="53"/>
      <c r="FV19" s="58"/>
      <c r="FW19" s="58"/>
      <c r="FX19" s="80"/>
      <c r="FY19" s="53">
        <v>5.2</v>
      </c>
      <c r="FZ19" s="53"/>
      <c r="GA19" s="53"/>
      <c r="GB19" s="53"/>
      <c r="GC19" s="53"/>
      <c r="GD19" s="53"/>
      <c r="GE19" s="58"/>
      <c r="GF19" s="58"/>
      <c r="GG19" s="80"/>
      <c r="GH19" s="53">
        <v>5.2</v>
      </c>
      <c r="GI19" s="53"/>
      <c r="GJ19" s="53"/>
      <c r="GK19" s="53"/>
      <c r="GL19" s="53"/>
      <c r="GM19" s="53"/>
      <c r="GN19" s="58"/>
      <c r="GO19" s="58"/>
      <c r="GP19" s="80"/>
      <c r="GQ19" s="53">
        <v>5.2</v>
      </c>
      <c r="GR19" s="53"/>
      <c r="GS19" s="53"/>
      <c r="GT19" s="53"/>
      <c r="GU19" s="53"/>
      <c r="GV19" s="53"/>
      <c r="GW19" s="58"/>
      <c r="GX19" s="58"/>
      <c r="GY19" s="80"/>
      <c r="GZ19" s="53">
        <v>5.2</v>
      </c>
      <c r="HA19" s="53"/>
      <c r="HB19" s="53"/>
      <c r="HC19" s="53"/>
      <c r="HD19" s="53"/>
      <c r="HE19" s="53"/>
      <c r="HF19" s="58"/>
      <c r="HG19" s="58"/>
      <c r="HH19" s="80"/>
      <c r="HI19" s="53">
        <v>5.2</v>
      </c>
      <c r="HJ19" s="53"/>
      <c r="HK19" s="53"/>
      <c r="HL19" s="53"/>
      <c r="HM19" s="53"/>
      <c r="HN19" s="53"/>
      <c r="HO19" s="58"/>
      <c r="HP19" s="58"/>
      <c r="HQ19" s="80"/>
      <c r="HR19" s="53">
        <v>5.2</v>
      </c>
      <c r="HS19" s="53"/>
      <c r="HT19" s="53"/>
      <c r="HU19" s="53"/>
      <c r="HV19" s="53"/>
      <c r="HW19" s="53"/>
      <c r="HX19" s="58"/>
      <c r="HY19" s="58"/>
      <c r="HZ19" s="80"/>
      <c r="IA19" s="53">
        <v>5.2</v>
      </c>
      <c r="IB19" s="53"/>
      <c r="IC19" s="53"/>
      <c r="ID19" s="53"/>
      <c r="IE19" s="53"/>
      <c r="IF19" s="53"/>
      <c r="IG19" s="58"/>
      <c r="IH19" s="58"/>
      <c r="II19" s="80"/>
      <c r="IJ19" s="53">
        <v>5.2</v>
      </c>
      <c r="IK19" s="53"/>
      <c r="IL19" s="53"/>
      <c r="IM19" s="53"/>
      <c r="IN19" s="53"/>
      <c r="IO19" s="53"/>
      <c r="IP19" s="58"/>
      <c r="IQ19" s="58"/>
      <c r="IR19" s="80"/>
      <c r="IS19" s="53">
        <v>5.2</v>
      </c>
      <c r="IT19" s="53"/>
      <c r="IU19" s="53"/>
      <c r="IV19" s="53"/>
      <c r="IW19" s="53"/>
      <c r="IX19" s="53"/>
      <c r="IY19" s="58"/>
      <c r="IZ19" s="58"/>
      <c r="JA19" s="80"/>
      <c r="JB19" s="53">
        <v>5.2</v>
      </c>
      <c r="JC19" s="53"/>
      <c r="JD19" s="53"/>
      <c r="JE19" s="53"/>
      <c r="JF19" s="53"/>
      <c r="JG19" s="53"/>
      <c r="JH19" s="58"/>
      <c r="JI19" s="58"/>
      <c r="JJ19" s="80"/>
      <c r="JK19" s="53">
        <v>5.2</v>
      </c>
      <c r="JL19" s="53"/>
      <c r="JM19" s="53"/>
      <c r="JN19" s="53"/>
      <c r="JO19" s="53"/>
      <c r="JP19" s="53"/>
      <c r="JQ19" s="58"/>
      <c r="JR19" s="58"/>
      <c r="JS19" s="80"/>
      <c r="JT19" s="53">
        <v>5.2</v>
      </c>
      <c r="JU19" s="53"/>
      <c r="JV19" s="53"/>
      <c r="JW19" s="53"/>
      <c r="JX19" s="53"/>
      <c r="JY19" s="53"/>
      <c r="JZ19" s="58"/>
      <c r="KA19" s="58"/>
      <c r="KB19" s="80"/>
      <c r="KC19" s="53">
        <v>5.2</v>
      </c>
      <c r="KD19" s="53"/>
      <c r="KE19" s="53"/>
      <c r="KF19" s="53"/>
      <c r="KG19" s="7"/>
      <c r="KH19" s="53"/>
      <c r="KI19" s="58"/>
      <c r="KJ19" s="58"/>
      <c r="KK19" s="80"/>
      <c r="KL19" s="53">
        <v>5.2</v>
      </c>
      <c r="KM19" s="53"/>
      <c r="KN19" s="53"/>
      <c r="KO19" s="53"/>
      <c r="KP19" s="53"/>
      <c r="KQ19" s="53"/>
      <c r="KR19" s="58"/>
      <c r="KS19" s="58"/>
      <c r="KT19" s="80"/>
      <c r="KU19" s="53">
        <v>5.2</v>
      </c>
      <c r="KV19" s="53"/>
      <c r="KW19" s="53"/>
      <c r="KX19" s="53"/>
      <c r="KY19" s="53"/>
      <c r="KZ19" s="53"/>
      <c r="LA19" s="58"/>
      <c r="LB19" s="58"/>
      <c r="LC19" s="80"/>
      <c r="LD19" s="53">
        <v>5.2</v>
      </c>
      <c r="LE19" s="53"/>
      <c r="LF19" s="53"/>
      <c r="LG19" s="53"/>
      <c r="LH19" s="53"/>
      <c r="LI19" s="53"/>
      <c r="LJ19" s="58"/>
      <c r="LK19" s="58"/>
      <c r="LL19" s="80"/>
      <c r="LM19" s="53">
        <v>5.2</v>
      </c>
      <c r="LN19" s="53"/>
      <c r="LO19" s="53"/>
      <c r="LP19" s="53"/>
      <c r="LQ19" s="53"/>
      <c r="LR19" s="53"/>
      <c r="LS19" s="58"/>
      <c r="LT19" s="58"/>
      <c r="LU19" s="80"/>
      <c r="LV19" s="53">
        <v>5.2</v>
      </c>
      <c r="LW19" s="53"/>
      <c r="LX19" s="53"/>
      <c r="LY19" s="53"/>
      <c r="LZ19" s="53"/>
      <c r="MA19" s="53"/>
      <c r="MB19" s="58"/>
      <c r="MC19" s="58"/>
      <c r="MD19" s="80"/>
      <c r="ME19" s="53">
        <v>5.2</v>
      </c>
      <c r="MF19" s="53"/>
      <c r="MG19" s="53"/>
      <c r="MH19" s="53"/>
      <c r="MI19" s="53"/>
      <c r="MJ19" s="53"/>
      <c r="MK19" s="58"/>
      <c r="ML19" s="58"/>
      <c r="MM19" s="80"/>
      <c r="MN19" s="53">
        <v>5.2</v>
      </c>
      <c r="MO19" s="53"/>
      <c r="MP19" s="53"/>
      <c r="MQ19" s="53"/>
      <c r="MR19" s="53"/>
      <c r="MS19" s="53"/>
      <c r="MT19" s="58"/>
      <c r="MU19" s="58"/>
      <c r="MV19" s="80"/>
      <c r="MW19" s="53">
        <v>5.2</v>
      </c>
      <c r="MX19" s="53"/>
      <c r="MY19" s="53"/>
      <c r="MZ19" s="53"/>
      <c r="NA19" s="53"/>
      <c r="NB19" s="53"/>
      <c r="NC19" s="58"/>
      <c r="ND19" s="58"/>
      <c r="NE19" s="80"/>
      <c r="NF19" s="53">
        <v>5.2</v>
      </c>
      <c r="NG19" s="53"/>
      <c r="NH19" s="53"/>
      <c r="NI19" s="53"/>
      <c r="NJ19" s="53"/>
      <c r="NK19" s="53"/>
      <c r="NL19" s="58"/>
      <c r="NM19" s="58"/>
      <c r="NN19" s="80"/>
      <c r="NO19" s="53">
        <v>5.2</v>
      </c>
      <c r="NP19" s="53"/>
      <c r="NQ19" s="53"/>
      <c r="NR19" s="53"/>
      <c r="NS19" s="53"/>
      <c r="NT19" s="53"/>
      <c r="NU19" s="58"/>
      <c r="NV19" s="58"/>
      <c r="NW19" s="80"/>
      <c r="NX19" s="53">
        <v>5.2</v>
      </c>
      <c r="NY19" s="53"/>
      <c r="NZ19" s="53"/>
      <c r="OA19" s="53"/>
      <c r="OB19" s="53"/>
      <c r="OC19" s="53"/>
      <c r="OD19" s="58"/>
      <c r="OE19" s="58"/>
      <c r="OF19" s="80"/>
      <c r="OG19" s="53">
        <v>5.2</v>
      </c>
      <c r="OH19" s="53"/>
      <c r="OI19" s="53"/>
      <c r="OJ19" s="53"/>
      <c r="OK19" s="53"/>
      <c r="OL19" s="53"/>
      <c r="OM19" s="58"/>
      <c r="ON19" s="58"/>
      <c r="OO19" s="80"/>
      <c r="OP19" s="53">
        <v>5.2</v>
      </c>
      <c r="OQ19" s="53"/>
      <c r="OR19" s="53"/>
      <c r="OS19" s="53"/>
      <c r="OT19" s="53"/>
      <c r="OU19" s="53"/>
      <c r="OV19" s="58"/>
      <c r="OW19" s="58"/>
      <c r="OX19" s="80"/>
      <c r="OY19" s="53">
        <v>5.2</v>
      </c>
      <c r="OZ19" s="53"/>
      <c r="PA19" s="53"/>
      <c r="PB19" s="53"/>
      <c r="PC19" s="53"/>
      <c r="PD19" s="53"/>
      <c r="PE19" s="58"/>
      <c r="PF19" s="58"/>
      <c r="PG19" s="80"/>
      <c r="PH19" s="53">
        <v>5.2</v>
      </c>
      <c r="PI19" s="53"/>
      <c r="PJ19" s="53"/>
      <c r="PK19" s="53"/>
      <c r="PL19" s="53"/>
      <c r="PM19" s="53"/>
      <c r="PN19" s="58"/>
      <c r="PO19" s="58"/>
      <c r="PP19" s="80"/>
      <c r="PQ19" s="53">
        <v>5.2</v>
      </c>
      <c r="PR19" s="53"/>
      <c r="PS19" s="53"/>
      <c r="PT19" s="53"/>
      <c r="PU19" s="53"/>
      <c r="PV19" s="53"/>
      <c r="PW19" s="58"/>
      <c r="PX19" s="58"/>
      <c r="PY19" s="80"/>
      <c r="PZ19" s="53">
        <v>5.2</v>
      </c>
      <c r="QA19" s="53"/>
      <c r="QB19" s="53"/>
      <c r="QC19" s="53"/>
      <c r="QD19" s="53"/>
      <c r="QE19" s="53"/>
      <c r="QF19" s="58"/>
      <c r="QG19" s="58"/>
      <c r="QH19" s="80"/>
      <c r="QI19" s="53">
        <v>5.2</v>
      </c>
      <c r="QJ19" s="53"/>
      <c r="QK19" s="53"/>
      <c r="QL19" s="53"/>
      <c r="QM19" s="53"/>
      <c r="QN19" s="53"/>
      <c r="QO19" s="58"/>
      <c r="QP19" s="58"/>
      <c r="QQ19" s="80"/>
      <c r="QR19" s="53">
        <v>5.2</v>
      </c>
      <c r="QS19" s="53"/>
      <c r="QT19" s="53"/>
      <c r="QU19" s="53"/>
      <c r="QV19" s="53"/>
      <c r="QW19" s="53"/>
      <c r="QX19" s="58"/>
      <c r="QY19" s="58"/>
      <c r="QZ19" s="80"/>
      <c r="RA19" s="53">
        <v>5.2</v>
      </c>
      <c r="RB19" s="53"/>
      <c r="RC19" s="53"/>
      <c r="RD19" s="53"/>
      <c r="RE19" s="53"/>
      <c r="RF19" s="53"/>
      <c r="RG19" s="58"/>
      <c r="RH19" s="58"/>
      <c r="RI19" s="80"/>
      <c r="RJ19" s="53">
        <v>5.2</v>
      </c>
      <c r="RK19" s="53"/>
      <c r="RL19" s="53"/>
      <c r="RM19" s="53"/>
      <c r="RN19" s="53"/>
      <c r="RO19" s="53"/>
      <c r="RP19" s="58"/>
      <c r="RQ19" s="58"/>
      <c r="RR19" s="80"/>
      <c r="RS19" s="53">
        <v>5.2</v>
      </c>
      <c r="RT19" s="53"/>
      <c r="RU19" s="53"/>
      <c r="RV19" s="53"/>
      <c r="RW19" s="53"/>
      <c r="RX19" s="53"/>
      <c r="RY19" s="58"/>
      <c r="RZ19" s="58"/>
      <c r="SA19" s="80"/>
      <c r="SB19" s="53">
        <v>5.2</v>
      </c>
      <c r="SC19" s="53"/>
      <c r="SD19" s="53"/>
      <c r="SE19" s="53"/>
      <c r="SF19" s="53"/>
      <c r="SG19" s="53"/>
      <c r="SH19" s="58"/>
      <c r="SI19" s="58"/>
      <c r="SJ19" s="80"/>
      <c r="SK19" s="53">
        <v>5.2</v>
      </c>
      <c r="SL19" s="53"/>
      <c r="SM19" s="53"/>
      <c r="SN19" s="53"/>
      <c r="SO19" s="53"/>
      <c r="SP19" s="53"/>
      <c r="SQ19" s="58"/>
      <c r="SR19" s="58"/>
      <c r="SS19" s="80"/>
      <c r="ST19" s="53">
        <v>5.2</v>
      </c>
      <c r="SU19" s="53"/>
      <c r="SV19" s="53"/>
      <c r="SW19" s="53"/>
      <c r="SX19" s="53"/>
      <c r="SY19" s="53"/>
      <c r="SZ19" s="58"/>
      <c r="TA19" s="58"/>
      <c r="TB19" s="80"/>
      <c r="TC19" s="53">
        <v>5.2</v>
      </c>
      <c r="TD19" s="53"/>
      <c r="TE19" s="53"/>
      <c r="TF19" s="53"/>
      <c r="TG19" s="53"/>
      <c r="TH19" s="53"/>
      <c r="TI19" s="58"/>
      <c r="TJ19" s="58"/>
      <c r="TK19" s="80"/>
      <c r="TL19" s="53">
        <v>5.2</v>
      </c>
      <c r="TM19" s="53"/>
      <c r="TN19" s="53"/>
      <c r="TO19" s="53"/>
      <c r="TP19" s="53"/>
      <c r="TQ19" s="53"/>
      <c r="TR19" s="58"/>
      <c r="TS19" s="58"/>
      <c r="TT19" s="80"/>
      <c r="TU19" s="53">
        <v>5.2</v>
      </c>
      <c r="TV19" s="53"/>
      <c r="TW19" s="53"/>
      <c r="TX19" s="53"/>
      <c r="TY19" s="53"/>
      <c r="TZ19" s="53"/>
      <c r="UA19" s="58"/>
      <c r="UB19" s="58"/>
      <c r="UC19" s="80"/>
      <c r="UD19" s="53">
        <v>5.2</v>
      </c>
      <c r="UE19" s="53"/>
      <c r="UF19" s="53"/>
      <c r="UG19" s="53"/>
      <c r="UH19" s="53"/>
      <c r="UI19" s="53"/>
      <c r="UJ19" s="58"/>
      <c r="UK19" s="58"/>
      <c r="UL19" s="80"/>
      <c r="UM19" s="53">
        <v>5.2</v>
      </c>
      <c r="UN19" s="53"/>
      <c r="UO19" s="53"/>
      <c r="UP19" s="53"/>
      <c r="UQ19" s="53"/>
      <c r="UR19" s="53"/>
      <c r="US19" s="58"/>
      <c r="UT19" s="58"/>
      <c r="UU19" s="80"/>
      <c r="UV19" s="53">
        <v>5.2</v>
      </c>
      <c r="UW19" s="53"/>
      <c r="UX19" s="53"/>
      <c r="UY19" s="53"/>
      <c r="UZ19" s="53"/>
      <c r="VA19" s="53"/>
      <c r="VB19" s="58"/>
      <c r="VC19" s="58"/>
      <c r="VD19" s="80"/>
      <c r="VE19" s="53">
        <v>5.2</v>
      </c>
      <c r="VF19" s="53"/>
      <c r="VG19" s="53"/>
      <c r="VH19" s="53"/>
      <c r="VI19" s="53"/>
      <c r="VJ19" s="53"/>
      <c r="VK19" s="58"/>
      <c r="VL19" s="58"/>
      <c r="VM19" s="80"/>
      <c r="VN19" s="53">
        <v>5.2</v>
      </c>
      <c r="VO19" s="53"/>
      <c r="VP19" s="53"/>
      <c r="VQ19" s="53"/>
      <c r="VR19" s="53"/>
      <c r="VS19" s="53"/>
      <c r="VT19" s="58"/>
      <c r="VU19" s="58"/>
      <c r="VV19" s="80"/>
      <c r="VW19" s="53">
        <v>5.2</v>
      </c>
      <c r="VX19" s="53"/>
      <c r="VY19" s="53"/>
      <c r="VZ19" s="53"/>
      <c r="WA19" s="53"/>
      <c r="WB19" s="53"/>
      <c r="WC19" s="58"/>
      <c r="WD19" s="58"/>
      <c r="WE19" s="80"/>
      <c r="WF19" s="53">
        <v>5.2</v>
      </c>
      <c r="WG19" s="53"/>
      <c r="WH19" s="53"/>
      <c r="WI19" s="53"/>
      <c r="WJ19" s="53"/>
      <c r="WK19" s="53"/>
      <c r="WL19" s="58"/>
      <c r="WM19" s="58"/>
      <c r="WN19" s="80"/>
      <c r="WO19" s="53">
        <v>5.2</v>
      </c>
      <c r="WP19" s="53"/>
      <c r="WQ19" s="53"/>
      <c r="WR19" s="53"/>
      <c r="WS19" s="53"/>
      <c r="WT19" s="53"/>
      <c r="WU19" s="58"/>
      <c r="WV19" s="58"/>
      <c r="WW19" s="80"/>
      <c r="WX19" s="53">
        <v>5.2</v>
      </c>
      <c r="WY19" s="53"/>
      <c r="WZ19" s="53"/>
      <c r="XA19" s="53"/>
      <c r="XB19" s="53"/>
      <c r="XC19" s="53"/>
      <c r="XD19" s="58"/>
      <c r="XE19" s="58"/>
      <c r="XF19" s="80"/>
      <c r="XG19" s="53">
        <v>5.2</v>
      </c>
      <c r="XH19" s="53"/>
      <c r="XI19" s="53"/>
      <c r="XJ19" s="53"/>
      <c r="XK19" s="53"/>
      <c r="XL19" s="53"/>
      <c r="XM19" s="58"/>
      <c r="XN19" s="58"/>
      <c r="XO19" s="80"/>
      <c r="XP19" s="53">
        <v>5.2</v>
      </c>
      <c r="XQ19" s="53"/>
      <c r="XR19" s="53"/>
      <c r="XS19" s="53"/>
      <c r="XT19" s="53"/>
      <c r="XU19" s="53"/>
      <c r="XV19" s="58"/>
      <c r="XW19" s="58"/>
      <c r="XX19" s="80"/>
    </row>
    <row r="20" s="49" customFormat="1" spans="1:648">
      <c r="A20" s="53"/>
      <c r="B20" s="53"/>
      <c r="C20" s="53"/>
      <c r="D20" s="53"/>
      <c r="E20" s="53"/>
      <c r="F20" s="53"/>
      <c r="G20" s="58">
        <f>86/1.13</f>
        <v>76.11</v>
      </c>
      <c r="H20" s="55"/>
      <c r="I20" s="81"/>
      <c r="J20" s="53"/>
      <c r="K20" s="59"/>
      <c r="L20" s="60"/>
      <c r="M20" s="53"/>
      <c r="N20" s="53"/>
      <c r="O20" s="53"/>
      <c r="P20" s="55"/>
      <c r="Q20" s="55"/>
      <c r="R20" s="81"/>
      <c r="S20" s="53"/>
      <c r="T20" s="59"/>
      <c r="U20" s="60"/>
      <c r="V20" s="53"/>
      <c r="W20" s="53"/>
      <c r="X20" s="53"/>
      <c r="Y20" s="55"/>
      <c r="Z20" s="55"/>
      <c r="AA20" s="81"/>
      <c r="AB20" s="53"/>
      <c r="AC20" s="53"/>
      <c r="AD20" s="53"/>
      <c r="AE20" s="53"/>
      <c r="AF20" s="53"/>
      <c r="AG20" s="53"/>
      <c r="AH20" s="55"/>
      <c r="AI20" s="55"/>
      <c r="AJ20" s="81"/>
      <c r="AK20" s="53"/>
      <c r="AL20" s="53"/>
      <c r="AM20" s="53"/>
      <c r="AN20" s="53"/>
      <c r="AO20" s="53"/>
      <c r="AP20" s="53"/>
      <c r="AQ20" s="55"/>
      <c r="AR20" s="55"/>
      <c r="AS20" s="81"/>
      <c r="AT20" s="53"/>
      <c r="AU20" s="53"/>
      <c r="AV20" s="53"/>
      <c r="AW20" s="53"/>
      <c r="AX20" s="53"/>
      <c r="AY20" s="53"/>
      <c r="AZ20" s="55"/>
      <c r="BA20" s="55"/>
      <c r="BB20" s="81"/>
      <c r="BC20" s="53"/>
      <c r="BD20" s="53"/>
      <c r="BE20" s="53"/>
      <c r="BF20" s="53"/>
      <c r="BG20" s="53"/>
      <c r="BH20" s="53"/>
      <c r="BI20" s="55"/>
      <c r="BJ20" s="55"/>
      <c r="BK20" s="81"/>
      <c r="BL20" s="53"/>
      <c r="BM20" s="53"/>
      <c r="BN20" s="53"/>
      <c r="BO20" s="53"/>
      <c r="BP20" s="53"/>
      <c r="BQ20" s="53"/>
      <c r="BR20" s="55"/>
      <c r="BS20" s="55"/>
      <c r="BT20" s="81"/>
      <c r="BU20" s="53"/>
      <c r="BV20" s="53"/>
      <c r="BW20" s="53"/>
      <c r="BX20" s="53"/>
      <c r="BY20" s="53"/>
      <c r="BZ20" s="53"/>
      <c r="CA20" s="55"/>
      <c r="CB20" s="55"/>
      <c r="CC20" s="81"/>
      <c r="CD20" s="53"/>
      <c r="CE20" s="53"/>
      <c r="CF20" s="53"/>
      <c r="CG20" s="53"/>
      <c r="CH20" s="53"/>
      <c r="CI20" s="53"/>
      <c r="CJ20" s="55"/>
      <c r="CK20" s="55"/>
      <c r="CL20" s="81"/>
      <c r="CM20" s="53"/>
      <c r="CN20" s="53"/>
      <c r="CO20" s="53"/>
      <c r="CP20" s="53"/>
      <c r="CQ20" s="53"/>
      <c r="CR20" s="53"/>
      <c r="CS20" s="55"/>
      <c r="CT20" s="55"/>
      <c r="CU20" s="81"/>
      <c r="CV20" s="53"/>
      <c r="CW20" s="53"/>
      <c r="CX20" s="53"/>
      <c r="CY20" s="53"/>
      <c r="CZ20" s="53"/>
      <c r="DA20" s="53"/>
      <c r="DB20" s="55"/>
      <c r="DC20" s="55"/>
      <c r="DD20" s="81"/>
      <c r="DE20" s="53"/>
      <c r="DF20" s="53"/>
      <c r="DG20" s="53"/>
      <c r="DH20" s="53"/>
      <c r="DI20" s="53"/>
      <c r="DJ20" s="53"/>
      <c r="DK20" s="55"/>
      <c r="DL20" s="55"/>
      <c r="DM20" s="81"/>
      <c r="DN20" s="53"/>
      <c r="DO20" s="53"/>
      <c r="DP20" s="53"/>
      <c r="DQ20" s="53"/>
      <c r="DR20" s="53"/>
      <c r="DS20" s="53"/>
      <c r="DT20" s="55"/>
      <c r="DU20" s="55"/>
      <c r="DV20" s="81"/>
      <c r="DW20" s="53"/>
      <c r="DX20" s="53"/>
      <c r="DY20" s="53"/>
      <c r="DZ20" s="53"/>
      <c r="EA20" s="53"/>
      <c r="EB20" s="53"/>
      <c r="EC20" s="55"/>
      <c r="ED20" s="55"/>
      <c r="EE20" s="81"/>
      <c r="EF20" s="53"/>
      <c r="EG20" s="53"/>
      <c r="EH20" s="53"/>
      <c r="EI20" s="53"/>
      <c r="EJ20" s="53"/>
      <c r="EK20" s="53"/>
      <c r="EL20" s="55"/>
      <c r="EM20" s="55"/>
      <c r="EN20" s="81"/>
      <c r="EO20" s="53"/>
      <c r="EP20" s="53"/>
      <c r="EQ20" s="53"/>
      <c r="ER20" s="53"/>
      <c r="ES20" s="53"/>
      <c r="ET20" s="53"/>
      <c r="EU20" s="55"/>
      <c r="EV20" s="55"/>
      <c r="EW20" s="81"/>
      <c r="EX20" s="53"/>
      <c r="EY20" s="53"/>
      <c r="EZ20" s="53"/>
      <c r="FA20" s="53"/>
      <c r="FB20" s="53"/>
      <c r="FC20" s="53"/>
      <c r="FD20" s="55"/>
      <c r="FE20" s="55"/>
      <c r="FF20" s="81"/>
      <c r="FG20" s="53"/>
      <c r="FH20" s="53"/>
      <c r="FI20" s="53"/>
      <c r="FJ20" s="53"/>
      <c r="FK20" s="53"/>
      <c r="FL20" s="53"/>
      <c r="FM20" s="55"/>
      <c r="FN20" s="55"/>
      <c r="FO20" s="81"/>
      <c r="FP20" s="53"/>
      <c r="FQ20" s="53"/>
      <c r="FR20" s="53"/>
      <c r="FS20" s="53"/>
      <c r="FT20" s="53"/>
      <c r="FU20" s="53"/>
      <c r="FV20" s="55"/>
      <c r="FW20" s="55"/>
      <c r="FX20" s="81"/>
      <c r="FY20" s="53"/>
      <c r="FZ20" s="53"/>
      <c r="GA20" s="53"/>
      <c r="GB20" s="53"/>
      <c r="GC20" s="53"/>
      <c r="GD20" s="53"/>
      <c r="GE20" s="55"/>
      <c r="GF20" s="55"/>
      <c r="GG20" s="81"/>
      <c r="GH20" s="53"/>
      <c r="GI20" s="53"/>
      <c r="GJ20" s="53"/>
      <c r="GK20" s="53"/>
      <c r="GL20" s="53"/>
      <c r="GM20" s="53"/>
      <c r="GN20" s="55"/>
      <c r="GO20" s="55"/>
      <c r="GP20" s="81"/>
      <c r="GQ20" s="53"/>
      <c r="GR20" s="53"/>
      <c r="GS20" s="53"/>
      <c r="GT20" s="53"/>
      <c r="GU20" s="53"/>
      <c r="GV20" s="53"/>
      <c r="GW20" s="55"/>
      <c r="GX20" s="55"/>
      <c r="GY20" s="81"/>
      <c r="GZ20" s="53"/>
      <c r="HA20" s="53"/>
      <c r="HB20" s="53"/>
      <c r="HC20" s="53"/>
      <c r="HD20" s="53"/>
      <c r="HE20" s="53"/>
      <c r="HF20" s="55"/>
      <c r="HG20" s="55"/>
      <c r="HH20" s="81"/>
      <c r="HI20" s="53">
        <v>6.2</v>
      </c>
      <c r="HJ20" s="53"/>
      <c r="HK20" s="53"/>
      <c r="HL20" s="53"/>
      <c r="HM20" s="53"/>
      <c r="HN20" s="53"/>
      <c r="HO20" s="58"/>
      <c r="HP20" s="58"/>
      <c r="HQ20" s="81"/>
      <c r="HR20" s="53">
        <v>6.2</v>
      </c>
      <c r="HS20" s="53"/>
      <c r="HT20" s="53"/>
      <c r="HU20" s="53"/>
      <c r="HV20" s="53"/>
      <c r="HW20" s="53"/>
      <c r="HX20" s="58"/>
      <c r="HY20" s="58"/>
      <c r="HZ20" s="81"/>
      <c r="IA20" s="53">
        <v>6.2</v>
      </c>
      <c r="IB20" s="53"/>
      <c r="IC20" s="53"/>
      <c r="ID20" s="53"/>
      <c r="IE20" s="53"/>
      <c r="IF20" s="53"/>
      <c r="IG20" s="58"/>
      <c r="IH20" s="58"/>
      <c r="II20" s="81"/>
      <c r="IJ20" s="53"/>
      <c r="IK20" s="53"/>
      <c r="IL20" s="53"/>
      <c r="IM20" s="53"/>
      <c r="IN20" s="53"/>
      <c r="IO20" s="53"/>
      <c r="IP20" s="55"/>
      <c r="IQ20" s="55"/>
      <c r="IR20" s="81"/>
      <c r="IS20" s="53"/>
      <c r="IT20" s="53"/>
      <c r="IU20" s="53"/>
      <c r="IV20" s="53"/>
      <c r="IW20" s="53"/>
      <c r="IX20" s="53"/>
      <c r="IY20" s="55"/>
      <c r="IZ20" s="55"/>
      <c r="JA20" s="81"/>
      <c r="JB20" s="53"/>
      <c r="JC20" s="53"/>
      <c r="JD20" s="53"/>
      <c r="JE20" s="53"/>
      <c r="JF20" s="53"/>
      <c r="JG20" s="53"/>
      <c r="JH20" s="55"/>
      <c r="JI20" s="55"/>
      <c r="JJ20" s="81"/>
      <c r="JK20" s="53"/>
      <c r="JL20" s="53"/>
      <c r="JM20" s="53"/>
      <c r="JN20" s="53"/>
      <c r="JO20" s="53"/>
      <c r="JP20" s="53"/>
      <c r="JQ20" s="55"/>
      <c r="JR20" s="55"/>
      <c r="JS20" s="81"/>
      <c r="JT20" s="53"/>
      <c r="JU20" s="53"/>
      <c r="JV20" s="53"/>
      <c r="JW20" s="53"/>
      <c r="JX20" s="53"/>
      <c r="JY20" s="53"/>
      <c r="JZ20" s="55"/>
      <c r="KA20" s="55"/>
      <c r="KB20" s="81"/>
      <c r="KC20" s="53">
        <v>5.3</v>
      </c>
      <c r="KD20" s="53"/>
      <c r="KE20" s="53"/>
      <c r="KF20" s="53"/>
      <c r="KG20" s="7"/>
      <c r="KH20" s="53"/>
      <c r="KI20" s="58"/>
      <c r="KJ20" s="58"/>
      <c r="KK20" s="81"/>
      <c r="KL20" s="53"/>
      <c r="KM20" s="53"/>
      <c r="KN20" s="53"/>
      <c r="KO20" s="53"/>
      <c r="KP20" s="53"/>
      <c r="KQ20" s="53"/>
      <c r="KR20" s="55"/>
      <c r="KS20" s="55"/>
      <c r="KT20" s="81"/>
      <c r="KU20" s="53"/>
      <c r="KV20" s="53"/>
      <c r="KW20" s="53"/>
      <c r="KX20" s="53"/>
      <c r="KY20" s="53"/>
      <c r="KZ20" s="53"/>
      <c r="LA20" s="55"/>
      <c r="LB20" s="55"/>
      <c r="LC20" s="81"/>
      <c r="LD20" s="53"/>
      <c r="LE20" s="53"/>
      <c r="LF20" s="53"/>
      <c r="LG20" s="53"/>
      <c r="LH20" s="53"/>
      <c r="LI20" s="53"/>
      <c r="LJ20" s="55"/>
      <c r="LK20" s="55"/>
      <c r="LL20" s="81"/>
      <c r="LM20" s="53"/>
      <c r="LN20" s="53"/>
      <c r="LO20" s="53"/>
      <c r="LP20" s="53"/>
      <c r="LQ20" s="53"/>
      <c r="LR20" s="53"/>
      <c r="LS20" s="55"/>
      <c r="LT20" s="55"/>
      <c r="LU20" s="81"/>
      <c r="LV20" s="53"/>
      <c r="LW20" s="53"/>
      <c r="LX20" s="53"/>
      <c r="LY20" s="53"/>
      <c r="LZ20" s="53"/>
      <c r="MA20" s="53"/>
      <c r="MB20" s="55"/>
      <c r="MC20" s="55"/>
      <c r="MD20" s="81"/>
      <c r="ME20" s="53"/>
      <c r="MF20" s="53"/>
      <c r="MG20" s="53"/>
      <c r="MH20" s="53"/>
      <c r="MI20" s="53"/>
      <c r="MJ20" s="53"/>
      <c r="MK20" s="55"/>
      <c r="ML20" s="55"/>
      <c r="MM20" s="81"/>
      <c r="MN20" s="53"/>
      <c r="MO20" s="53"/>
      <c r="MP20" s="53"/>
      <c r="MQ20" s="53"/>
      <c r="MR20" s="53"/>
      <c r="MS20" s="53"/>
      <c r="MT20" s="55"/>
      <c r="MU20" s="55"/>
      <c r="MV20" s="81"/>
      <c r="MW20" s="53"/>
      <c r="MX20" s="53"/>
      <c r="MY20" s="53"/>
      <c r="MZ20" s="53"/>
      <c r="NA20" s="53"/>
      <c r="NB20" s="53"/>
      <c r="NC20" s="55"/>
      <c r="ND20" s="55"/>
      <c r="NE20" s="81"/>
      <c r="NF20" s="53"/>
      <c r="NG20" s="53"/>
      <c r="NH20" s="53"/>
      <c r="NI20" s="53"/>
      <c r="NJ20" s="53"/>
      <c r="NK20" s="53"/>
      <c r="NL20" s="55"/>
      <c r="NM20" s="55"/>
      <c r="NN20" s="81"/>
      <c r="NO20" s="53"/>
      <c r="NP20" s="53"/>
      <c r="NQ20" s="53"/>
      <c r="NR20" s="53"/>
      <c r="NS20" s="53"/>
      <c r="NT20" s="53"/>
      <c r="NU20" s="58"/>
      <c r="NV20" s="58"/>
      <c r="NW20" s="81"/>
      <c r="NX20" s="53"/>
      <c r="NY20" s="53"/>
      <c r="NZ20" s="53"/>
      <c r="OA20" s="53"/>
      <c r="OB20" s="53"/>
      <c r="OC20" s="53"/>
      <c r="OD20" s="58"/>
      <c r="OE20" s="58"/>
      <c r="OF20" s="81"/>
      <c r="OG20" s="53"/>
      <c r="OH20" s="53"/>
      <c r="OI20" s="53"/>
      <c r="OJ20" s="53"/>
      <c r="OK20" s="53"/>
      <c r="OL20" s="53"/>
      <c r="OM20" s="58"/>
      <c r="ON20" s="58"/>
      <c r="OO20" s="81"/>
      <c r="OP20" s="53"/>
      <c r="OQ20" s="53"/>
      <c r="OR20" s="53"/>
      <c r="OS20" s="53"/>
      <c r="OT20" s="53"/>
      <c r="OU20" s="53"/>
      <c r="OV20" s="58"/>
      <c r="OW20" s="58"/>
      <c r="OX20" s="81"/>
      <c r="OY20" s="53"/>
      <c r="OZ20" s="53"/>
      <c r="PA20" s="53"/>
      <c r="PB20" s="53"/>
      <c r="PC20" s="53"/>
      <c r="PD20" s="53"/>
      <c r="PE20" s="58"/>
      <c r="PF20" s="58"/>
      <c r="PG20" s="81"/>
      <c r="PH20" s="53"/>
      <c r="PI20" s="53"/>
      <c r="PJ20" s="53"/>
      <c r="PK20" s="53"/>
      <c r="PL20" s="53"/>
      <c r="PM20" s="53"/>
      <c r="PN20" s="58"/>
      <c r="PO20" s="58"/>
      <c r="PP20" s="81"/>
      <c r="PQ20" s="53"/>
      <c r="PR20" s="53"/>
      <c r="PS20" s="53"/>
      <c r="PT20" s="53"/>
      <c r="PU20" s="53"/>
      <c r="PV20" s="53"/>
      <c r="PW20" s="58"/>
      <c r="PX20" s="58"/>
      <c r="PY20" s="81"/>
      <c r="PZ20" s="53"/>
      <c r="QA20" s="53"/>
      <c r="QB20" s="53"/>
      <c r="QC20" s="53"/>
      <c r="QD20" s="53"/>
      <c r="QE20" s="53"/>
      <c r="QF20" s="55"/>
      <c r="QG20" s="55"/>
      <c r="QH20" s="81"/>
      <c r="QI20" s="53"/>
      <c r="QJ20" s="53"/>
      <c r="QK20" s="53"/>
      <c r="QL20" s="53"/>
      <c r="QM20" s="53"/>
      <c r="QN20" s="53"/>
      <c r="QO20" s="55"/>
      <c r="QP20" s="55"/>
      <c r="QQ20" s="81"/>
      <c r="QR20" s="53"/>
      <c r="QS20" s="53"/>
      <c r="QT20" s="53"/>
      <c r="QU20" s="53"/>
      <c r="QV20" s="53"/>
      <c r="QW20" s="53"/>
      <c r="QX20" s="58"/>
      <c r="QY20" s="58"/>
      <c r="QZ20" s="81"/>
      <c r="RA20" s="53"/>
      <c r="RB20" s="53"/>
      <c r="RC20" s="53"/>
      <c r="RD20" s="53"/>
      <c r="RE20" s="53"/>
      <c r="RF20" s="53"/>
      <c r="RG20" s="58"/>
      <c r="RH20" s="58"/>
      <c r="RI20" s="81"/>
      <c r="RJ20" s="53">
        <v>5.3</v>
      </c>
      <c r="RK20" s="53"/>
      <c r="RL20" s="53"/>
      <c r="RM20" s="53"/>
      <c r="RN20" s="53"/>
      <c r="RO20" s="53"/>
      <c r="RP20" s="58"/>
      <c r="RQ20" s="58"/>
      <c r="RR20" s="81"/>
      <c r="RS20" s="53">
        <v>5.3</v>
      </c>
      <c r="RT20" s="53"/>
      <c r="RU20" s="53"/>
      <c r="RV20" s="53"/>
      <c r="RW20" s="53"/>
      <c r="RX20" s="53"/>
      <c r="RY20" s="58"/>
      <c r="RZ20" s="58"/>
      <c r="SA20" s="81"/>
      <c r="SB20" s="53">
        <v>5.3</v>
      </c>
      <c r="SC20" s="53"/>
      <c r="SD20" s="53"/>
      <c r="SE20" s="53"/>
      <c r="SF20" s="53"/>
      <c r="SG20" s="53"/>
      <c r="SH20" s="58"/>
      <c r="SI20" s="58"/>
      <c r="SJ20" s="81"/>
      <c r="SK20" s="53">
        <v>5.3</v>
      </c>
      <c r="SL20" s="53"/>
      <c r="SM20" s="53"/>
      <c r="SN20" s="53"/>
      <c r="SO20" s="53"/>
      <c r="SP20" s="53"/>
      <c r="SQ20" s="58"/>
      <c r="SR20" s="58"/>
      <c r="SS20" s="81"/>
      <c r="ST20" s="53">
        <v>5.3</v>
      </c>
      <c r="SU20" s="53"/>
      <c r="SV20" s="53"/>
      <c r="SW20" s="53"/>
      <c r="SX20" s="53"/>
      <c r="SY20" s="53"/>
      <c r="SZ20" s="58"/>
      <c r="TA20" s="58"/>
      <c r="TB20" s="81"/>
      <c r="TC20" s="53">
        <v>5.3</v>
      </c>
      <c r="TD20" s="53"/>
      <c r="TE20" s="53"/>
      <c r="TF20" s="53"/>
      <c r="TG20" s="53"/>
      <c r="TH20" s="53"/>
      <c r="TI20" s="58"/>
      <c r="TJ20" s="58"/>
      <c r="TK20" s="81"/>
      <c r="TL20" s="53">
        <v>5.3</v>
      </c>
      <c r="TM20" s="53"/>
      <c r="TN20" s="53"/>
      <c r="TO20" s="53"/>
      <c r="TP20" s="53"/>
      <c r="TQ20" s="53"/>
      <c r="TR20" s="58"/>
      <c r="TS20" s="58"/>
      <c r="TT20" s="81"/>
      <c r="TU20" s="53">
        <v>5.3</v>
      </c>
      <c r="TV20" s="53"/>
      <c r="TW20" s="53"/>
      <c r="TX20" s="53"/>
      <c r="TY20" s="53"/>
      <c r="TZ20" s="53"/>
      <c r="UA20" s="58"/>
      <c r="UB20" s="58"/>
      <c r="UC20" s="81"/>
      <c r="UD20" s="53">
        <v>5.3</v>
      </c>
      <c r="UE20" s="53"/>
      <c r="UF20" s="53"/>
      <c r="UG20" s="53"/>
      <c r="UH20" s="53"/>
      <c r="UI20" s="53"/>
      <c r="UJ20" s="58"/>
      <c r="UK20" s="58"/>
      <c r="UL20" s="81"/>
      <c r="UM20" s="53">
        <v>5.3</v>
      </c>
      <c r="UN20" s="53"/>
      <c r="UO20" s="53"/>
      <c r="UP20" s="53"/>
      <c r="UQ20" s="53"/>
      <c r="UR20" s="53"/>
      <c r="US20" s="58"/>
      <c r="UT20" s="58"/>
      <c r="UU20" s="81"/>
      <c r="UV20" s="53">
        <v>5.3</v>
      </c>
      <c r="UW20" s="53"/>
      <c r="UX20" s="53"/>
      <c r="UY20" s="53"/>
      <c r="UZ20" s="53"/>
      <c r="VA20" s="53"/>
      <c r="VB20" s="58"/>
      <c r="VC20" s="58"/>
      <c r="VD20" s="81"/>
      <c r="VE20" s="53">
        <v>5.3</v>
      </c>
      <c r="VF20" s="53"/>
      <c r="VG20" s="53"/>
      <c r="VH20" s="53"/>
      <c r="VI20" s="53"/>
      <c r="VJ20" s="53"/>
      <c r="VK20" s="58"/>
      <c r="VL20" s="58"/>
      <c r="VM20" s="81"/>
      <c r="VN20" s="53"/>
      <c r="VO20" s="53"/>
      <c r="VP20" s="53"/>
      <c r="VQ20" s="53"/>
      <c r="VR20" s="53"/>
      <c r="VS20" s="53"/>
      <c r="VT20" s="55"/>
      <c r="VU20" s="55"/>
      <c r="VV20" s="81"/>
      <c r="VW20" s="53"/>
      <c r="VX20" s="53"/>
      <c r="VY20" s="53"/>
      <c r="VZ20" s="53"/>
      <c r="WA20" s="53"/>
      <c r="WB20" s="53"/>
      <c r="WC20" s="55"/>
      <c r="WD20" s="55"/>
      <c r="WE20" s="81"/>
      <c r="WF20" s="53"/>
      <c r="WG20" s="53"/>
      <c r="WH20" s="53"/>
      <c r="WI20" s="53"/>
      <c r="WJ20" s="53"/>
      <c r="WK20" s="53"/>
      <c r="WL20" s="55"/>
      <c r="WM20" s="55"/>
      <c r="WN20" s="81"/>
      <c r="WO20" s="53"/>
      <c r="WP20" s="53"/>
      <c r="WQ20" s="53"/>
      <c r="WR20" s="53"/>
      <c r="WS20" s="53"/>
      <c r="WT20" s="53"/>
      <c r="WU20" s="55"/>
      <c r="WV20" s="55"/>
      <c r="WW20" s="81"/>
      <c r="WX20" s="53"/>
      <c r="WY20" s="53"/>
      <c r="WZ20" s="53"/>
      <c r="XA20" s="53"/>
      <c r="XB20" s="53"/>
      <c r="XC20" s="53"/>
      <c r="XD20" s="55"/>
      <c r="XE20" s="55"/>
      <c r="XF20" s="81"/>
      <c r="XG20" s="53"/>
      <c r="XH20" s="53"/>
      <c r="XI20" s="53"/>
      <c r="XJ20" s="53"/>
      <c r="XK20" s="53"/>
      <c r="XL20" s="53"/>
      <c r="XM20" s="55"/>
      <c r="XN20" s="55"/>
      <c r="XO20" s="81"/>
      <c r="XP20" s="53"/>
      <c r="XQ20" s="53"/>
      <c r="XR20" s="53"/>
      <c r="XS20" s="53"/>
      <c r="XT20" s="53"/>
      <c r="XU20" s="53"/>
      <c r="XV20" s="55"/>
      <c r="XW20" s="55"/>
      <c r="XX20" s="81"/>
    </row>
    <row r="21" s="49" customFormat="1" spans="1:648">
      <c r="A21" s="57">
        <v>4</v>
      </c>
      <c r="B21" s="57" t="s">
        <v>566</v>
      </c>
      <c r="C21" s="57"/>
      <c r="D21" s="57"/>
      <c r="E21" s="57"/>
      <c r="F21" s="57"/>
      <c r="G21" s="57"/>
      <c r="H21" s="58">
        <f>SUM(H22:H26)</f>
        <v>35.1</v>
      </c>
      <c r="I21" s="55" t="s">
        <v>567</v>
      </c>
      <c r="J21" s="57">
        <v>4</v>
      </c>
      <c r="K21" s="57" t="s">
        <v>566</v>
      </c>
      <c r="L21" s="57"/>
      <c r="M21" s="57"/>
      <c r="N21" s="57"/>
      <c r="O21" s="57"/>
      <c r="P21" s="57"/>
      <c r="Q21" s="58">
        <f>SUM(Q22:Q26)</f>
        <v>31.24</v>
      </c>
      <c r="R21" s="55" t="s">
        <v>567</v>
      </c>
      <c r="S21" s="57">
        <v>4</v>
      </c>
      <c r="T21" s="57" t="s">
        <v>566</v>
      </c>
      <c r="U21" s="57"/>
      <c r="V21" s="57"/>
      <c r="W21" s="57"/>
      <c r="X21" s="57"/>
      <c r="Y21" s="57"/>
      <c r="Z21" s="58">
        <f>SUM(Z22:Z26)</f>
        <v>24.62</v>
      </c>
      <c r="AA21" s="55" t="s">
        <v>567</v>
      </c>
      <c r="AB21" s="57">
        <v>4</v>
      </c>
      <c r="AC21" s="57" t="s">
        <v>566</v>
      </c>
      <c r="AD21" s="57"/>
      <c r="AE21" s="57"/>
      <c r="AF21" s="57"/>
      <c r="AG21" s="57"/>
      <c r="AH21" s="57"/>
      <c r="AI21" s="58">
        <f>SUM(AI22:AI26)</f>
        <v>26.32</v>
      </c>
      <c r="AJ21" s="55" t="s">
        <v>567</v>
      </c>
      <c r="AK21" s="57">
        <v>4</v>
      </c>
      <c r="AL21" s="57" t="s">
        <v>566</v>
      </c>
      <c r="AM21" s="57"/>
      <c r="AN21" s="57"/>
      <c r="AO21" s="57"/>
      <c r="AP21" s="57"/>
      <c r="AQ21" s="57"/>
      <c r="AR21" s="58">
        <f>SUM(AR22:AR26)</f>
        <v>27.8</v>
      </c>
      <c r="AS21" s="55" t="s">
        <v>567</v>
      </c>
      <c r="AT21" s="57">
        <v>4</v>
      </c>
      <c r="AU21" s="57" t="s">
        <v>566</v>
      </c>
      <c r="AV21" s="57"/>
      <c r="AW21" s="57"/>
      <c r="AX21" s="57"/>
      <c r="AY21" s="57"/>
      <c r="AZ21" s="57"/>
      <c r="BA21" s="58">
        <f>SUM(BA22:BA26)</f>
        <v>24.51</v>
      </c>
      <c r="BB21" s="55" t="s">
        <v>567</v>
      </c>
      <c r="BC21" s="57">
        <v>4</v>
      </c>
      <c r="BD21" s="57" t="s">
        <v>566</v>
      </c>
      <c r="BE21" s="57"/>
      <c r="BF21" s="57"/>
      <c r="BG21" s="57"/>
      <c r="BH21" s="57"/>
      <c r="BI21" s="57"/>
      <c r="BJ21" s="58">
        <f>SUM(BJ22:BJ26)</f>
        <v>27.16</v>
      </c>
      <c r="BK21" s="55" t="s">
        <v>567</v>
      </c>
      <c r="BL21" s="57">
        <v>4</v>
      </c>
      <c r="BM21" s="57" t="s">
        <v>566</v>
      </c>
      <c r="BN21" s="57"/>
      <c r="BO21" s="57"/>
      <c r="BP21" s="57"/>
      <c r="BQ21" s="57"/>
      <c r="BR21" s="57"/>
      <c r="BS21" s="58">
        <f>SUM(BS22:BS26)</f>
        <v>25.92</v>
      </c>
      <c r="BT21" s="55" t="s">
        <v>567</v>
      </c>
      <c r="BU21" s="57">
        <v>4</v>
      </c>
      <c r="BV21" s="57" t="s">
        <v>566</v>
      </c>
      <c r="BW21" s="57"/>
      <c r="BX21" s="57"/>
      <c r="BY21" s="57"/>
      <c r="BZ21" s="57"/>
      <c r="CA21" s="57"/>
      <c r="CB21" s="58">
        <f>SUM(CB22:CB26)</f>
        <v>33.35</v>
      </c>
      <c r="CC21" s="55" t="s">
        <v>567</v>
      </c>
      <c r="CD21" s="57">
        <v>4</v>
      </c>
      <c r="CE21" s="57" t="s">
        <v>566</v>
      </c>
      <c r="CF21" s="57"/>
      <c r="CG21" s="57"/>
      <c r="CH21" s="57"/>
      <c r="CI21" s="57"/>
      <c r="CJ21" s="57"/>
      <c r="CK21" s="58">
        <f>SUM(CK22:CK26)</f>
        <v>30.06</v>
      </c>
      <c r="CL21" s="55" t="s">
        <v>567</v>
      </c>
      <c r="CM21" s="57">
        <v>4</v>
      </c>
      <c r="CN21" s="57" t="s">
        <v>566</v>
      </c>
      <c r="CO21" s="57"/>
      <c r="CP21" s="57"/>
      <c r="CQ21" s="57"/>
      <c r="CR21" s="57"/>
      <c r="CS21" s="57"/>
      <c r="CT21" s="58">
        <f>SUM(CT22:CT26)</f>
        <v>27.94</v>
      </c>
      <c r="CU21" s="55" t="s">
        <v>567</v>
      </c>
      <c r="CV21" s="57">
        <v>4</v>
      </c>
      <c r="CW21" s="57" t="s">
        <v>566</v>
      </c>
      <c r="CX21" s="57"/>
      <c r="CY21" s="57"/>
      <c r="CZ21" s="57"/>
      <c r="DA21" s="57"/>
      <c r="DB21" s="57"/>
      <c r="DC21" s="58">
        <f>SUM(DC22:DC26)</f>
        <v>27.38</v>
      </c>
      <c r="DD21" s="55" t="s">
        <v>567</v>
      </c>
      <c r="DE21" s="57">
        <v>4</v>
      </c>
      <c r="DF21" s="57" t="s">
        <v>566</v>
      </c>
      <c r="DG21" s="57"/>
      <c r="DH21" s="57"/>
      <c r="DI21" s="57"/>
      <c r="DJ21" s="57"/>
      <c r="DK21" s="57"/>
      <c r="DL21" s="58">
        <f>SUM(DL22:DL26)</f>
        <v>30.79</v>
      </c>
      <c r="DM21" s="55" t="s">
        <v>567</v>
      </c>
      <c r="DN21" s="57">
        <v>4</v>
      </c>
      <c r="DO21" s="57" t="s">
        <v>566</v>
      </c>
      <c r="DP21" s="57"/>
      <c r="DQ21" s="57"/>
      <c r="DR21" s="57"/>
      <c r="DS21" s="57"/>
      <c r="DT21" s="57"/>
      <c r="DU21" s="58">
        <f>SUM(DU22:DU26)</f>
        <v>27.8</v>
      </c>
      <c r="DV21" s="55" t="s">
        <v>567</v>
      </c>
      <c r="DW21" s="57">
        <v>4</v>
      </c>
      <c r="DX21" s="57" t="s">
        <v>566</v>
      </c>
      <c r="DY21" s="57"/>
      <c r="DZ21" s="57"/>
      <c r="EA21" s="57"/>
      <c r="EB21" s="57"/>
      <c r="EC21" s="57"/>
      <c r="ED21" s="58">
        <f>SUM(ED22:ED26)</f>
        <v>30.55</v>
      </c>
      <c r="EE21" s="55" t="s">
        <v>567</v>
      </c>
      <c r="EF21" s="57">
        <v>4</v>
      </c>
      <c r="EG21" s="57" t="s">
        <v>566</v>
      </c>
      <c r="EH21" s="57"/>
      <c r="EI21" s="57"/>
      <c r="EJ21" s="57"/>
      <c r="EK21" s="57"/>
      <c r="EL21" s="57"/>
      <c r="EM21" s="58">
        <f>SUM(EM22:EM26)</f>
        <v>30.03</v>
      </c>
      <c r="EN21" s="55" t="s">
        <v>567</v>
      </c>
      <c r="EO21" s="57">
        <v>4</v>
      </c>
      <c r="EP21" s="57" t="s">
        <v>566</v>
      </c>
      <c r="EQ21" s="57"/>
      <c r="ER21" s="57"/>
      <c r="ES21" s="57"/>
      <c r="ET21" s="57"/>
      <c r="EU21" s="57"/>
      <c r="EV21" s="58">
        <f>SUM(EV22:EV26)</f>
        <v>43.29</v>
      </c>
      <c r="EW21" s="55" t="s">
        <v>567</v>
      </c>
      <c r="EX21" s="57">
        <v>4</v>
      </c>
      <c r="EY21" s="57" t="s">
        <v>566</v>
      </c>
      <c r="EZ21" s="57"/>
      <c r="FA21" s="57"/>
      <c r="FB21" s="57"/>
      <c r="FC21" s="57"/>
      <c r="FD21" s="57"/>
      <c r="FE21" s="58">
        <f>SUM(FE22:FE26)</f>
        <v>29.82</v>
      </c>
      <c r="FF21" s="55" t="s">
        <v>567</v>
      </c>
      <c r="FG21" s="57">
        <v>4</v>
      </c>
      <c r="FH21" s="57" t="s">
        <v>566</v>
      </c>
      <c r="FI21" s="57"/>
      <c r="FJ21" s="57"/>
      <c r="FK21" s="57"/>
      <c r="FL21" s="57"/>
      <c r="FM21" s="57"/>
      <c r="FN21" s="58">
        <f>SUM(FN22:FN26)</f>
        <v>40.35</v>
      </c>
      <c r="FO21" s="55" t="s">
        <v>567</v>
      </c>
      <c r="FP21" s="57">
        <v>4</v>
      </c>
      <c r="FQ21" s="57" t="s">
        <v>566</v>
      </c>
      <c r="FR21" s="57"/>
      <c r="FS21" s="57"/>
      <c r="FT21" s="57"/>
      <c r="FU21" s="57"/>
      <c r="FV21" s="57"/>
      <c r="FW21" s="58">
        <f>SUM(FW22:FW26)</f>
        <v>40.58</v>
      </c>
      <c r="FX21" s="55" t="s">
        <v>567</v>
      </c>
      <c r="FY21" s="57">
        <v>4</v>
      </c>
      <c r="FZ21" s="57" t="s">
        <v>566</v>
      </c>
      <c r="GA21" s="57"/>
      <c r="GB21" s="57"/>
      <c r="GC21" s="57"/>
      <c r="GD21" s="57"/>
      <c r="GE21" s="57"/>
      <c r="GF21" s="58">
        <f>SUM(GF22:GF26)</f>
        <v>32.34</v>
      </c>
      <c r="GG21" s="55" t="s">
        <v>567</v>
      </c>
      <c r="GH21" s="57">
        <v>4</v>
      </c>
      <c r="GI21" s="57" t="s">
        <v>566</v>
      </c>
      <c r="GJ21" s="57"/>
      <c r="GK21" s="57"/>
      <c r="GL21" s="57"/>
      <c r="GM21" s="57"/>
      <c r="GN21" s="57"/>
      <c r="GO21" s="58">
        <f>SUM(GO22:GO26)</f>
        <v>29.46</v>
      </c>
      <c r="GP21" s="55" t="s">
        <v>567</v>
      </c>
      <c r="GQ21" s="57">
        <v>4</v>
      </c>
      <c r="GR21" s="57" t="s">
        <v>566</v>
      </c>
      <c r="GS21" s="57"/>
      <c r="GT21" s="57"/>
      <c r="GU21" s="57"/>
      <c r="GV21" s="57"/>
      <c r="GW21" s="57"/>
      <c r="GX21" s="58">
        <f>SUM(GX22:GX26)</f>
        <v>71.81</v>
      </c>
      <c r="GY21" s="55" t="s">
        <v>567</v>
      </c>
      <c r="GZ21" s="57">
        <v>4</v>
      </c>
      <c r="HA21" s="57" t="s">
        <v>566</v>
      </c>
      <c r="HB21" s="57"/>
      <c r="HC21" s="57"/>
      <c r="HD21" s="57"/>
      <c r="HE21" s="57"/>
      <c r="HF21" s="57"/>
      <c r="HG21" s="58">
        <f>SUM(HG22:HG26)</f>
        <v>37.82</v>
      </c>
      <c r="HH21" s="55" t="s">
        <v>567</v>
      </c>
      <c r="HI21" s="57">
        <v>4</v>
      </c>
      <c r="HJ21" s="57" t="s">
        <v>566</v>
      </c>
      <c r="HK21" s="57"/>
      <c r="HL21" s="57"/>
      <c r="HM21" s="57"/>
      <c r="HN21" s="57"/>
      <c r="HO21" s="57"/>
      <c r="HP21" s="58">
        <f>SUM(HP22:HP26)</f>
        <v>43.9</v>
      </c>
      <c r="HQ21" s="55" t="s">
        <v>567</v>
      </c>
      <c r="HR21" s="57">
        <v>4</v>
      </c>
      <c r="HS21" s="57" t="s">
        <v>566</v>
      </c>
      <c r="HT21" s="57"/>
      <c r="HU21" s="57"/>
      <c r="HV21" s="57"/>
      <c r="HW21" s="57"/>
      <c r="HX21" s="57"/>
      <c r="HY21" s="58">
        <f>SUM(HY22:HY26)</f>
        <v>38.62</v>
      </c>
      <c r="HZ21" s="55" t="s">
        <v>567</v>
      </c>
      <c r="IA21" s="57">
        <v>4</v>
      </c>
      <c r="IB21" s="57" t="s">
        <v>566</v>
      </c>
      <c r="IC21" s="57"/>
      <c r="ID21" s="57"/>
      <c r="IE21" s="57"/>
      <c r="IF21" s="57"/>
      <c r="IG21" s="57"/>
      <c r="IH21" s="58">
        <f>SUM(IH22:IH26)</f>
        <v>78.77</v>
      </c>
      <c r="II21" s="55" t="s">
        <v>567</v>
      </c>
      <c r="IJ21" s="57">
        <v>4</v>
      </c>
      <c r="IK21" s="57" t="s">
        <v>566</v>
      </c>
      <c r="IL21" s="57"/>
      <c r="IM21" s="57"/>
      <c r="IN21" s="57"/>
      <c r="IO21" s="57"/>
      <c r="IP21" s="57"/>
      <c r="IQ21" s="58">
        <f>SUM(IQ22:IQ26)</f>
        <v>72.73</v>
      </c>
      <c r="IR21" s="55" t="s">
        <v>567</v>
      </c>
      <c r="IS21" s="57">
        <v>4</v>
      </c>
      <c r="IT21" s="57" t="s">
        <v>566</v>
      </c>
      <c r="IU21" s="57"/>
      <c r="IV21" s="57"/>
      <c r="IW21" s="57"/>
      <c r="IX21" s="57"/>
      <c r="IY21" s="57"/>
      <c r="IZ21" s="58">
        <f>SUM(IZ22:IZ26)</f>
        <v>53.11</v>
      </c>
      <c r="JA21" s="55" t="s">
        <v>567</v>
      </c>
      <c r="JB21" s="57">
        <v>4</v>
      </c>
      <c r="JC21" s="57" t="s">
        <v>566</v>
      </c>
      <c r="JD21" s="57"/>
      <c r="JE21" s="57"/>
      <c r="JF21" s="57"/>
      <c r="JG21" s="57"/>
      <c r="JH21" s="57"/>
      <c r="JI21" s="58">
        <f>SUM(JI22:JI26)</f>
        <v>40.35</v>
      </c>
      <c r="JJ21" s="55" t="s">
        <v>567</v>
      </c>
      <c r="JK21" s="57">
        <v>4</v>
      </c>
      <c r="JL21" s="57" t="s">
        <v>566</v>
      </c>
      <c r="JM21" s="57"/>
      <c r="JN21" s="57"/>
      <c r="JO21" s="57"/>
      <c r="JP21" s="57"/>
      <c r="JQ21" s="57"/>
      <c r="JR21" s="58">
        <f>SUM(JR22:JR26)</f>
        <v>47.51</v>
      </c>
      <c r="JS21" s="55" t="s">
        <v>567</v>
      </c>
      <c r="JT21" s="57">
        <v>4</v>
      </c>
      <c r="JU21" s="57" t="s">
        <v>566</v>
      </c>
      <c r="JV21" s="57"/>
      <c r="JW21" s="57"/>
      <c r="JX21" s="57"/>
      <c r="JY21" s="57"/>
      <c r="JZ21" s="57"/>
      <c r="KA21" s="58">
        <f>SUM(KA22:KA26)</f>
        <v>71.81</v>
      </c>
      <c r="KB21" s="55" t="s">
        <v>567</v>
      </c>
      <c r="KC21" s="57">
        <v>4</v>
      </c>
      <c r="KD21" s="57" t="s">
        <v>566</v>
      </c>
      <c r="KE21" s="57"/>
      <c r="KF21" s="57"/>
      <c r="KG21" s="57"/>
      <c r="KH21" s="57"/>
      <c r="KI21" s="57"/>
      <c r="KJ21" s="58">
        <f>SUM(KJ22:KJ26)</f>
        <v>43.43</v>
      </c>
      <c r="KK21" s="55" t="s">
        <v>567</v>
      </c>
      <c r="KL21" s="57">
        <v>4</v>
      </c>
      <c r="KM21" s="57" t="s">
        <v>566</v>
      </c>
      <c r="KN21" s="57"/>
      <c r="KO21" s="57"/>
      <c r="KP21" s="57"/>
      <c r="KQ21" s="57"/>
      <c r="KR21" s="57"/>
      <c r="KS21" s="58">
        <f>SUM(KS22:KS26)</f>
        <v>34.98</v>
      </c>
      <c r="KT21" s="55" t="s">
        <v>567</v>
      </c>
      <c r="KU21" s="57">
        <v>4</v>
      </c>
      <c r="KV21" s="57" t="s">
        <v>566</v>
      </c>
      <c r="KW21" s="57"/>
      <c r="KX21" s="57"/>
      <c r="KY21" s="57"/>
      <c r="KZ21" s="57"/>
      <c r="LA21" s="57"/>
      <c r="LB21" s="58">
        <f>SUM(LB22:LB26)</f>
        <v>35.39</v>
      </c>
      <c r="LC21" s="55" t="s">
        <v>567</v>
      </c>
      <c r="LD21" s="57">
        <v>4</v>
      </c>
      <c r="LE21" s="57" t="s">
        <v>566</v>
      </c>
      <c r="LF21" s="57"/>
      <c r="LG21" s="57"/>
      <c r="LH21" s="57"/>
      <c r="LI21" s="57"/>
      <c r="LJ21" s="57"/>
      <c r="LK21" s="58">
        <f>SUM(LK22:LK26)</f>
        <v>34.98</v>
      </c>
      <c r="LL21" s="55" t="s">
        <v>567</v>
      </c>
      <c r="LM21" s="57">
        <v>4</v>
      </c>
      <c r="LN21" s="57" t="s">
        <v>566</v>
      </c>
      <c r="LO21" s="57"/>
      <c r="LP21" s="57"/>
      <c r="LQ21" s="57"/>
      <c r="LR21" s="57"/>
      <c r="LS21" s="57"/>
      <c r="LT21" s="58">
        <f>SUM(LT22:LT26)</f>
        <v>26.27</v>
      </c>
      <c r="LU21" s="55" t="s">
        <v>567</v>
      </c>
      <c r="LV21" s="57">
        <v>4</v>
      </c>
      <c r="LW21" s="57" t="s">
        <v>566</v>
      </c>
      <c r="LX21" s="57"/>
      <c r="LY21" s="57"/>
      <c r="LZ21" s="57"/>
      <c r="MA21" s="57"/>
      <c r="MB21" s="57"/>
      <c r="MC21" s="58">
        <f>SUM(MC22:MC26)</f>
        <v>22.39</v>
      </c>
      <c r="MD21" s="55" t="s">
        <v>567</v>
      </c>
      <c r="ME21" s="57">
        <v>4</v>
      </c>
      <c r="MF21" s="57" t="s">
        <v>566</v>
      </c>
      <c r="MG21" s="57"/>
      <c r="MH21" s="57"/>
      <c r="MI21" s="57"/>
      <c r="MJ21" s="57"/>
      <c r="MK21" s="57"/>
      <c r="ML21" s="58">
        <f>SUM(ML22:ML26)</f>
        <v>24.48</v>
      </c>
      <c r="MM21" s="55" t="s">
        <v>567</v>
      </c>
      <c r="MN21" s="57">
        <v>4</v>
      </c>
      <c r="MO21" s="57" t="s">
        <v>566</v>
      </c>
      <c r="MP21" s="57"/>
      <c r="MQ21" s="57"/>
      <c r="MR21" s="57"/>
      <c r="MS21" s="57"/>
      <c r="MT21" s="57"/>
      <c r="MU21" s="58">
        <f>SUM(MU22:MU26)</f>
        <v>38.48</v>
      </c>
      <c r="MV21" s="55" t="s">
        <v>567</v>
      </c>
      <c r="MW21" s="57">
        <v>4</v>
      </c>
      <c r="MX21" s="57" t="s">
        <v>566</v>
      </c>
      <c r="MY21" s="57"/>
      <c r="MZ21" s="57"/>
      <c r="NA21" s="57"/>
      <c r="NB21" s="57"/>
      <c r="NC21" s="57"/>
      <c r="ND21" s="58">
        <f>SUM(ND22:ND26)</f>
        <v>32.58</v>
      </c>
      <c r="NE21" s="55" t="s">
        <v>567</v>
      </c>
      <c r="NF21" s="57">
        <v>4</v>
      </c>
      <c r="NG21" s="57" t="s">
        <v>566</v>
      </c>
      <c r="NH21" s="57"/>
      <c r="NI21" s="57"/>
      <c r="NJ21" s="57"/>
      <c r="NK21" s="57"/>
      <c r="NL21" s="57"/>
      <c r="NM21" s="58">
        <f>SUM(NM22:NM26)</f>
        <v>24.48</v>
      </c>
      <c r="NN21" s="55" t="s">
        <v>567</v>
      </c>
      <c r="NO21" s="57">
        <v>4</v>
      </c>
      <c r="NP21" s="57" t="s">
        <v>566</v>
      </c>
      <c r="NQ21" s="57"/>
      <c r="NR21" s="57"/>
      <c r="NS21" s="57"/>
      <c r="NT21" s="57"/>
      <c r="NU21" s="57"/>
      <c r="NV21" s="58">
        <f>SUM(NV22:NV26)</f>
        <v>33.87</v>
      </c>
      <c r="NW21" s="55" t="s">
        <v>567</v>
      </c>
      <c r="NX21" s="57">
        <v>4</v>
      </c>
      <c r="NY21" s="57" t="s">
        <v>566</v>
      </c>
      <c r="NZ21" s="57"/>
      <c r="OA21" s="57"/>
      <c r="OB21" s="57"/>
      <c r="OC21" s="57"/>
      <c r="OD21" s="57"/>
      <c r="OE21" s="58">
        <f>SUM(OE22:OE26)</f>
        <v>40.63</v>
      </c>
      <c r="OF21" s="55" t="s">
        <v>567</v>
      </c>
      <c r="OG21" s="57">
        <v>4</v>
      </c>
      <c r="OH21" s="57" t="s">
        <v>566</v>
      </c>
      <c r="OI21" s="57"/>
      <c r="OJ21" s="57"/>
      <c r="OK21" s="57"/>
      <c r="OL21" s="57"/>
      <c r="OM21" s="57"/>
      <c r="ON21" s="58">
        <f>SUM(ON22:ON26)</f>
        <v>34.4</v>
      </c>
      <c r="OO21" s="55" t="s">
        <v>567</v>
      </c>
      <c r="OP21" s="57">
        <v>4</v>
      </c>
      <c r="OQ21" s="57" t="s">
        <v>566</v>
      </c>
      <c r="OR21" s="57"/>
      <c r="OS21" s="57"/>
      <c r="OT21" s="57"/>
      <c r="OU21" s="57"/>
      <c r="OV21" s="57"/>
      <c r="OW21" s="58">
        <f>SUM(OW22:OW26)</f>
        <v>40.55</v>
      </c>
      <c r="OX21" s="55" t="s">
        <v>567</v>
      </c>
      <c r="OY21" s="57">
        <v>4</v>
      </c>
      <c r="OZ21" s="57" t="s">
        <v>566</v>
      </c>
      <c r="PA21" s="57"/>
      <c r="PB21" s="57"/>
      <c r="PC21" s="57"/>
      <c r="PD21" s="57"/>
      <c r="PE21" s="57"/>
      <c r="PF21" s="58">
        <f>SUM(PF22:PF26)</f>
        <v>27.02</v>
      </c>
      <c r="PG21" s="55" t="s">
        <v>567</v>
      </c>
      <c r="PH21" s="57">
        <v>4</v>
      </c>
      <c r="PI21" s="57" t="s">
        <v>566</v>
      </c>
      <c r="PJ21" s="57"/>
      <c r="PK21" s="57"/>
      <c r="PL21" s="57"/>
      <c r="PM21" s="57"/>
      <c r="PN21" s="57"/>
      <c r="PO21" s="58">
        <f>SUM(PO22:PO26)</f>
        <v>34.98</v>
      </c>
      <c r="PP21" s="55" t="s">
        <v>567</v>
      </c>
      <c r="PQ21" s="57">
        <v>4</v>
      </c>
      <c r="PR21" s="57" t="s">
        <v>566</v>
      </c>
      <c r="PS21" s="57"/>
      <c r="PT21" s="57"/>
      <c r="PU21" s="57"/>
      <c r="PV21" s="57"/>
      <c r="PW21" s="57"/>
      <c r="PX21" s="58">
        <f>SUM(PX22:PX26)</f>
        <v>30.18</v>
      </c>
      <c r="PY21" s="55" t="s">
        <v>567</v>
      </c>
      <c r="PZ21" s="57">
        <v>4</v>
      </c>
      <c r="QA21" s="57" t="s">
        <v>566</v>
      </c>
      <c r="QB21" s="57"/>
      <c r="QC21" s="57"/>
      <c r="QD21" s="57"/>
      <c r="QE21" s="57"/>
      <c r="QF21" s="57"/>
      <c r="QG21" s="58">
        <f>SUM(QG22:QG26)</f>
        <v>37.82</v>
      </c>
      <c r="QH21" s="55" t="s">
        <v>567</v>
      </c>
      <c r="QI21" s="57">
        <v>4</v>
      </c>
      <c r="QJ21" s="57" t="s">
        <v>566</v>
      </c>
      <c r="QK21" s="57"/>
      <c r="QL21" s="57"/>
      <c r="QM21" s="57"/>
      <c r="QN21" s="57"/>
      <c r="QO21" s="57"/>
      <c r="QP21" s="58">
        <f>SUM(QP22:QP26)</f>
        <v>29.04</v>
      </c>
      <c r="QQ21" s="55" t="s">
        <v>567</v>
      </c>
      <c r="QR21" s="57">
        <v>4</v>
      </c>
      <c r="QS21" s="57" t="s">
        <v>566</v>
      </c>
      <c r="QT21" s="57"/>
      <c r="QU21" s="57"/>
      <c r="QV21" s="57"/>
      <c r="QW21" s="57"/>
      <c r="QX21" s="57"/>
      <c r="QY21" s="58">
        <f>SUM(QY22:QY26)</f>
        <v>43.9</v>
      </c>
      <c r="QZ21" s="55" t="s">
        <v>567</v>
      </c>
      <c r="RA21" s="57">
        <v>4</v>
      </c>
      <c r="RB21" s="57" t="s">
        <v>566</v>
      </c>
      <c r="RC21" s="57"/>
      <c r="RD21" s="57"/>
      <c r="RE21" s="57"/>
      <c r="RF21" s="57"/>
      <c r="RG21" s="57"/>
      <c r="RH21" s="58">
        <f>SUM(RH22:RH26)</f>
        <v>35.98</v>
      </c>
      <c r="RI21" s="55" t="s">
        <v>567</v>
      </c>
      <c r="RJ21" s="57">
        <v>4</v>
      </c>
      <c r="RK21" s="57" t="s">
        <v>566</v>
      </c>
      <c r="RL21" s="57"/>
      <c r="RM21" s="57"/>
      <c r="RN21" s="57"/>
      <c r="RO21" s="57"/>
      <c r="RP21" s="57"/>
      <c r="RQ21" s="58">
        <f>SUM(RQ22:RQ26)</f>
        <v>25.83</v>
      </c>
      <c r="RR21" s="55" t="s">
        <v>567</v>
      </c>
      <c r="RS21" s="57">
        <v>4</v>
      </c>
      <c r="RT21" s="57" t="s">
        <v>566</v>
      </c>
      <c r="RU21" s="57"/>
      <c r="RV21" s="57"/>
      <c r="RW21" s="57"/>
      <c r="RX21" s="57"/>
      <c r="RY21" s="57"/>
      <c r="RZ21" s="58">
        <f>SUM(RZ22:RZ26)</f>
        <v>29.46</v>
      </c>
      <c r="SA21" s="55" t="s">
        <v>567</v>
      </c>
      <c r="SB21" s="57">
        <v>4</v>
      </c>
      <c r="SC21" s="57" t="s">
        <v>566</v>
      </c>
      <c r="SD21" s="57"/>
      <c r="SE21" s="57"/>
      <c r="SF21" s="57"/>
      <c r="SG21" s="57"/>
      <c r="SH21" s="57"/>
      <c r="SI21" s="58">
        <f>SUM(SI22:SI26)</f>
        <v>29.46</v>
      </c>
      <c r="SJ21" s="55" t="s">
        <v>567</v>
      </c>
      <c r="SK21" s="57">
        <v>4</v>
      </c>
      <c r="SL21" s="57" t="s">
        <v>566</v>
      </c>
      <c r="SM21" s="57"/>
      <c r="SN21" s="57"/>
      <c r="SO21" s="57"/>
      <c r="SP21" s="57"/>
      <c r="SQ21" s="57"/>
      <c r="SR21" s="58">
        <f>SUM(SR22:SR26)</f>
        <v>24.82</v>
      </c>
      <c r="SS21" s="55" t="s">
        <v>567</v>
      </c>
      <c r="ST21" s="57">
        <v>4</v>
      </c>
      <c r="SU21" s="57" t="s">
        <v>566</v>
      </c>
      <c r="SV21" s="57"/>
      <c r="SW21" s="57"/>
      <c r="SX21" s="57"/>
      <c r="SY21" s="57"/>
      <c r="SZ21" s="57"/>
      <c r="TA21" s="58">
        <f>SUM(TA22:TA26)</f>
        <v>21.67</v>
      </c>
      <c r="TB21" s="55" t="s">
        <v>567</v>
      </c>
      <c r="TC21" s="57">
        <v>4</v>
      </c>
      <c r="TD21" s="57" t="s">
        <v>566</v>
      </c>
      <c r="TE21" s="57"/>
      <c r="TF21" s="57"/>
      <c r="TG21" s="57"/>
      <c r="TH21" s="57"/>
      <c r="TI21" s="57"/>
      <c r="TJ21" s="58">
        <f>SUM(TJ22:TJ26)</f>
        <v>31.17</v>
      </c>
      <c r="TK21" s="55" t="s">
        <v>567</v>
      </c>
      <c r="TL21" s="57">
        <v>4</v>
      </c>
      <c r="TM21" s="57" t="s">
        <v>566</v>
      </c>
      <c r="TN21" s="57"/>
      <c r="TO21" s="57"/>
      <c r="TP21" s="57"/>
      <c r="TQ21" s="57"/>
      <c r="TR21" s="57"/>
      <c r="TS21" s="58">
        <f>SUM(TS22:TS26)</f>
        <v>36.53</v>
      </c>
      <c r="TT21" s="55" t="s">
        <v>567</v>
      </c>
      <c r="TU21" s="57">
        <v>4</v>
      </c>
      <c r="TV21" s="57" t="s">
        <v>566</v>
      </c>
      <c r="TW21" s="57"/>
      <c r="TX21" s="57"/>
      <c r="TY21" s="57"/>
      <c r="TZ21" s="57"/>
      <c r="UA21" s="57"/>
      <c r="UB21" s="58">
        <f>SUM(UB22:UB26)</f>
        <v>40.93</v>
      </c>
      <c r="UC21" s="55" t="s">
        <v>567</v>
      </c>
      <c r="UD21" s="57">
        <v>4</v>
      </c>
      <c r="UE21" s="57" t="s">
        <v>566</v>
      </c>
      <c r="UF21" s="57"/>
      <c r="UG21" s="57"/>
      <c r="UH21" s="57"/>
      <c r="UI21" s="57"/>
      <c r="UJ21" s="57"/>
      <c r="UK21" s="58">
        <f>SUM(UK22:UK26)</f>
        <v>43.8</v>
      </c>
      <c r="UL21" s="55" t="s">
        <v>567</v>
      </c>
      <c r="UM21" s="57">
        <v>4</v>
      </c>
      <c r="UN21" s="57" t="s">
        <v>566</v>
      </c>
      <c r="UO21" s="57"/>
      <c r="UP21" s="57"/>
      <c r="UQ21" s="57"/>
      <c r="UR21" s="57"/>
      <c r="US21" s="57"/>
      <c r="UT21" s="58">
        <f>SUM(UT22:UT26)</f>
        <v>40.22</v>
      </c>
      <c r="UU21" s="55" t="s">
        <v>567</v>
      </c>
      <c r="UV21" s="57">
        <v>4</v>
      </c>
      <c r="UW21" s="57" t="s">
        <v>566</v>
      </c>
      <c r="UX21" s="57"/>
      <c r="UY21" s="57"/>
      <c r="UZ21" s="57"/>
      <c r="VA21" s="57"/>
      <c r="VB21" s="57"/>
      <c r="VC21" s="58">
        <f>SUM(VC22:VC26)</f>
        <v>37.82</v>
      </c>
      <c r="VD21" s="55" t="s">
        <v>567</v>
      </c>
      <c r="VE21" s="57">
        <v>4</v>
      </c>
      <c r="VF21" s="57" t="s">
        <v>566</v>
      </c>
      <c r="VG21" s="57"/>
      <c r="VH21" s="57"/>
      <c r="VI21" s="57"/>
      <c r="VJ21" s="57"/>
      <c r="VK21" s="57"/>
      <c r="VL21" s="58">
        <f>SUM(VL22:VL26)</f>
        <v>46.89</v>
      </c>
      <c r="VM21" s="55" t="s">
        <v>567</v>
      </c>
      <c r="VN21" s="57">
        <v>4</v>
      </c>
      <c r="VO21" s="57" t="s">
        <v>566</v>
      </c>
      <c r="VP21" s="57"/>
      <c r="VQ21" s="57"/>
      <c r="VR21" s="57"/>
      <c r="VS21" s="57"/>
      <c r="VT21" s="57"/>
      <c r="VU21" s="58">
        <f>SUM(VU22:VU26)</f>
        <v>20.92</v>
      </c>
      <c r="VV21" s="55" t="s">
        <v>567</v>
      </c>
      <c r="VW21" s="57">
        <v>4</v>
      </c>
      <c r="VX21" s="57" t="s">
        <v>566</v>
      </c>
      <c r="VY21" s="57"/>
      <c r="VZ21" s="57"/>
      <c r="WA21" s="57"/>
      <c r="WB21" s="57"/>
      <c r="WC21" s="57"/>
      <c r="WD21" s="58">
        <f>SUM(WD22:WD26)</f>
        <v>20.92</v>
      </c>
      <c r="WE21" s="55" t="s">
        <v>567</v>
      </c>
      <c r="WF21" s="57">
        <v>4</v>
      </c>
      <c r="WG21" s="57" t="s">
        <v>566</v>
      </c>
      <c r="WH21" s="57"/>
      <c r="WI21" s="57"/>
      <c r="WJ21" s="57"/>
      <c r="WK21" s="57"/>
      <c r="WL21" s="57"/>
      <c r="WM21" s="58">
        <f>SUM(WM22:WM26)</f>
        <v>19.83</v>
      </c>
      <c r="WN21" s="55" t="s">
        <v>567</v>
      </c>
      <c r="WO21" s="57">
        <v>4</v>
      </c>
      <c r="WP21" s="57" t="s">
        <v>566</v>
      </c>
      <c r="WQ21" s="57"/>
      <c r="WR21" s="57"/>
      <c r="WS21" s="57"/>
      <c r="WT21" s="57"/>
      <c r="WU21" s="57"/>
      <c r="WV21" s="58">
        <f>SUM(WV22:WV26)</f>
        <v>28.03</v>
      </c>
      <c r="WW21" s="55" t="s">
        <v>567</v>
      </c>
      <c r="WX21" s="57">
        <v>4</v>
      </c>
      <c r="WY21" s="57" t="s">
        <v>566</v>
      </c>
      <c r="WZ21" s="57"/>
      <c r="XA21" s="57"/>
      <c r="XB21" s="57"/>
      <c r="XC21" s="57"/>
      <c r="XD21" s="57"/>
      <c r="XE21" s="58">
        <f>SUM(XE22:XE26)</f>
        <v>21.28</v>
      </c>
      <c r="XF21" s="55" t="s">
        <v>567</v>
      </c>
      <c r="XG21" s="57">
        <v>4</v>
      </c>
      <c r="XH21" s="57" t="s">
        <v>566</v>
      </c>
      <c r="XI21" s="57"/>
      <c r="XJ21" s="57"/>
      <c r="XK21" s="57"/>
      <c r="XL21" s="57"/>
      <c r="XM21" s="57"/>
      <c r="XN21" s="58">
        <f>SUM(XN22:XN26)</f>
        <v>20.11</v>
      </c>
      <c r="XO21" s="55" t="s">
        <v>567</v>
      </c>
      <c r="XP21" s="57">
        <v>4</v>
      </c>
      <c r="XQ21" s="57" t="s">
        <v>566</v>
      </c>
      <c r="XR21" s="57"/>
      <c r="XS21" s="57"/>
      <c r="XT21" s="57"/>
      <c r="XU21" s="57"/>
      <c r="XV21" s="57"/>
      <c r="XW21" s="58">
        <f>SUM(XW22:XW26)</f>
        <v>23.16</v>
      </c>
      <c r="XX21" s="55" t="s">
        <v>567</v>
      </c>
    </row>
    <row r="22" s="49" customFormat="1" spans="1:648">
      <c r="A22" s="57">
        <v>4.1</v>
      </c>
      <c r="B22" s="53" t="s">
        <v>568</v>
      </c>
      <c r="C22" s="53"/>
      <c r="D22" s="53" t="s">
        <v>569</v>
      </c>
      <c r="E22" s="63">
        <f>[1]地弹门!E23</f>
        <v>1.8</v>
      </c>
      <c r="F22" s="63"/>
      <c r="G22" s="63">
        <f>[1]地弹门!C23</f>
        <v>7.96</v>
      </c>
      <c r="H22" s="58">
        <f t="shared" ref="H22:H26" si="138">E22*(1+F22)*G22</f>
        <v>14.33</v>
      </c>
      <c r="I22" s="55" t="s">
        <v>570</v>
      </c>
      <c r="J22" s="57">
        <v>4.1</v>
      </c>
      <c r="K22" s="53" t="s">
        <v>568</v>
      </c>
      <c r="L22" s="53"/>
      <c r="M22" s="53" t="s">
        <v>569</v>
      </c>
      <c r="N22" s="63">
        <f>[1]地弹门!O23</f>
        <v>1.6</v>
      </c>
      <c r="O22" s="63"/>
      <c r="P22" s="63">
        <f>[1]地弹门!M23</f>
        <v>7.96</v>
      </c>
      <c r="Q22" s="58">
        <f t="shared" ref="Q22:Q26" si="139">N22*(1+O22)*P22</f>
        <v>12.74</v>
      </c>
      <c r="R22" s="55" t="s">
        <v>570</v>
      </c>
      <c r="S22" s="57">
        <v>4.1</v>
      </c>
      <c r="T22" s="53" t="s">
        <v>568</v>
      </c>
      <c r="U22" s="53"/>
      <c r="V22" s="53" t="s">
        <v>569</v>
      </c>
      <c r="W22" s="63">
        <f>[1]地弹门!Y23</f>
        <v>1.22</v>
      </c>
      <c r="X22" s="63"/>
      <c r="Y22" s="63">
        <f>[1]地弹门!W23</f>
        <v>7.96</v>
      </c>
      <c r="Z22" s="58">
        <f t="shared" ref="Z22:Z26" si="140">W22*(1+X22)*Y22</f>
        <v>9.71</v>
      </c>
      <c r="AA22" s="55" t="s">
        <v>570</v>
      </c>
      <c r="AB22" s="57">
        <v>4.1</v>
      </c>
      <c r="AC22" s="53" t="s">
        <v>568</v>
      </c>
      <c r="AD22" s="53"/>
      <c r="AE22" s="53" t="s">
        <v>569</v>
      </c>
      <c r="AF22" s="63">
        <v>0.8</v>
      </c>
      <c r="AG22" s="63"/>
      <c r="AH22" s="63">
        <f>'[1]55系列隔热内平开窗（5+12+5LOW -E6）'!C21</f>
        <v>7.96</v>
      </c>
      <c r="AI22" s="58">
        <f t="shared" ref="AI22:AI26" si="141">AF22*(1+AG22)*AH22</f>
        <v>6.37</v>
      </c>
      <c r="AJ22" s="55" t="s">
        <v>570</v>
      </c>
      <c r="AK22" s="57">
        <v>4.1</v>
      </c>
      <c r="AL22" s="53" t="s">
        <v>568</v>
      </c>
      <c r="AM22" s="53"/>
      <c r="AN22" s="53" t="s">
        <v>569</v>
      </c>
      <c r="AO22" s="63">
        <f>'[1]55系列隔热内平开窗（5+12+5LOW -E6）'!O21</f>
        <v>0.86</v>
      </c>
      <c r="AP22" s="63"/>
      <c r="AQ22" s="63">
        <f>'[1]55系列隔热内平开窗（5+12+5LOW -E6）'!M21</f>
        <v>7.96</v>
      </c>
      <c r="AR22" s="58">
        <f t="shared" ref="AR22:AR26" si="142">AO22*(1+AP22)*AQ22</f>
        <v>6.85</v>
      </c>
      <c r="AS22" s="55" t="s">
        <v>570</v>
      </c>
      <c r="AT22" s="57">
        <v>4.1</v>
      </c>
      <c r="AU22" s="53" t="s">
        <v>568</v>
      </c>
      <c r="AV22" s="53"/>
      <c r="AW22" s="53" t="s">
        <v>569</v>
      </c>
      <c r="AX22" s="63">
        <f>'[1]55系列隔热内平开窗（5+12+5LOW -E6）'!Y21</f>
        <v>0.92</v>
      </c>
      <c r="AY22" s="63"/>
      <c r="AZ22" s="63">
        <f>'[1]55系列隔热内平开窗（5+12+5LOW -E6）'!W21</f>
        <v>7.96</v>
      </c>
      <c r="BA22" s="58">
        <f t="shared" ref="BA22:BA26" si="143">AX22*(1+AY22)*AZ22</f>
        <v>7.32</v>
      </c>
      <c r="BB22" s="55" t="s">
        <v>570</v>
      </c>
      <c r="BC22" s="57">
        <v>4.1</v>
      </c>
      <c r="BD22" s="53" t="s">
        <v>568</v>
      </c>
      <c r="BE22" s="53"/>
      <c r="BF22" s="53" t="s">
        <v>569</v>
      </c>
      <c r="BG22" s="63">
        <f>'[1]55系列隔热内平开窗（5+12+5LOW -E6）'!AI21</f>
        <v>0.83</v>
      </c>
      <c r="BH22" s="63"/>
      <c r="BI22" s="63">
        <f>'[1]55系列隔热内平开窗（5+12+5LOW -E6）'!AG21</f>
        <v>7.96</v>
      </c>
      <c r="BJ22" s="58">
        <f t="shared" ref="BJ22:BJ26" si="144">BG22*(1+BH22)*BI22</f>
        <v>6.61</v>
      </c>
      <c r="BK22" s="55" t="s">
        <v>570</v>
      </c>
      <c r="BL22" s="57">
        <v>4.1</v>
      </c>
      <c r="BM22" s="53" t="s">
        <v>568</v>
      </c>
      <c r="BN22" s="53"/>
      <c r="BO22" s="53" t="s">
        <v>569</v>
      </c>
      <c r="BP22" s="63">
        <f>'[1]55系列隔热内平开窗（5+12+5LOW -E6）'!AS21</f>
        <v>0.78</v>
      </c>
      <c r="BQ22" s="63"/>
      <c r="BR22" s="63">
        <f>'[1]55系列隔热内平开窗（5+12+5LOW -E6）'!AQ21</f>
        <v>7.96</v>
      </c>
      <c r="BS22" s="58">
        <f t="shared" ref="BS22:BS26" si="145">BP22*(1+BQ22)*BR22</f>
        <v>6.21</v>
      </c>
      <c r="BT22" s="55" t="s">
        <v>570</v>
      </c>
      <c r="BU22" s="57">
        <v>4.1</v>
      </c>
      <c r="BV22" s="53" t="s">
        <v>568</v>
      </c>
      <c r="BW22" s="53"/>
      <c r="BX22" s="53" t="s">
        <v>569</v>
      </c>
      <c r="BY22" s="63">
        <f>'[1]55系列隔热内平开窗（5+12+5LOW -E6）'!BC21</f>
        <v>1.04</v>
      </c>
      <c r="BZ22" s="63"/>
      <c r="CA22" s="63">
        <f>'[1]55系列隔热内平开窗（5+12+5LOW -E6）'!BA21</f>
        <v>7.96</v>
      </c>
      <c r="CB22" s="58">
        <f t="shared" ref="CB22:CB26" si="146">BY22*(1+BZ22)*CA22</f>
        <v>8.28</v>
      </c>
      <c r="CC22" s="55" t="s">
        <v>570</v>
      </c>
      <c r="CD22" s="57">
        <v>4.1</v>
      </c>
      <c r="CE22" s="53" t="s">
        <v>568</v>
      </c>
      <c r="CF22" s="53"/>
      <c r="CG22" s="53" t="s">
        <v>569</v>
      </c>
      <c r="CH22" s="63">
        <f>'[1]55系列隔热内平开窗（5+12+5LOW -E6）'!BM21</f>
        <v>1.06</v>
      </c>
      <c r="CI22" s="63"/>
      <c r="CJ22" s="63">
        <f>'[1]55系列隔热内平开窗（5+12+5LOW -E6）'!BK21</f>
        <v>7.96</v>
      </c>
      <c r="CK22" s="58">
        <f t="shared" ref="CK22:CK26" si="147">CH22*(1+CI22)*CJ22</f>
        <v>8.44</v>
      </c>
      <c r="CL22" s="55" t="s">
        <v>570</v>
      </c>
      <c r="CM22" s="57">
        <v>4.1</v>
      </c>
      <c r="CN22" s="53" t="s">
        <v>568</v>
      </c>
      <c r="CO22" s="53"/>
      <c r="CP22" s="53" t="s">
        <v>569</v>
      </c>
      <c r="CQ22" s="63">
        <f>'[1]55系列隔热内平开窗（5+12+5LOW -E6）'!BW21</f>
        <v>1.08</v>
      </c>
      <c r="CR22" s="63"/>
      <c r="CS22" s="63">
        <f>'[1]55系列隔热内平开窗（5+12+5LOW -E6）'!BU21</f>
        <v>7.96</v>
      </c>
      <c r="CT22" s="58">
        <f t="shared" ref="CT22:CT26" si="148">CQ22*(1+CR22)*CS22</f>
        <v>8.6</v>
      </c>
      <c r="CU22" s="55" t="s">
        <v>570</v>
      </c>
      <c r="CV22" s="57">
        <v>4.1</v>
      </c>
      <c r="CW22" s="53" t="s">
        <v>568</v>
      </c>
      <c r="CX22" s="53"/>
      <c r="CY22" s="53" t="s">
        <v>569</v>
      </c>
      <c r="CZ22" s="63">
        <f>'[1]55系列隔热内平开窗（5+12+5LOW -E6）'!CG21</f>
        <v>1.05</v>
      </c>
      <c r="DA22" s="63"/>
      <c r="DB22" s="63">
        <f>'[1]55系列隔热内平开窗（5+12+5LOW -E6）'!CE21</f>
        <v>7.96</v>
      </c>
      <c r="DC22" s="58">
        <f t="shared" ref="DC22:DC26" si="149">CZ22*(1+DA22)*DB22</f>
        <v>8.36</v>
      </c>
      <c r="DD22" s="55" t="s">
        <v>570</v>
      </c>
      <c r="DE22" s="57">
        <v>4.1</v>
      </c>
      <c r="DF22" s="53" t="s">
        <v>568</v>
      </c>
      <c r="DG22" s="53"/>
      <c r="DH22" s="53" t="s">
        <v>569</v>
      </c>
      <c r="DI22" s="63">
        <f>'[1]55系列隔热内平开窗（5+12+5LOW -E6）'!CQ21</f>
        <v>0.98</v>
      </c>
      <c r="DJ22" s="63"/>
      <c r="DK22" s="63">
        <f>'[1]55系列隔热内平开窗（5+12+5LOW -E6）'!CO21</f>
        <v>7.96</v>
      </c>
      <c r="DL22" s="58">
        <f t="shared" ref="DL22:DL26" si="150">DI22*(1+DJ22)*DK22</f>
        <v>7.8</v>
      </c>
      <c r="DM22" s="55" t="s">
        <v>570</v>
      </c>
      <c r="DN22" s="57">
        <v>4.1</v>
      </c>
      <c r="DO22" s="53" t="s">
        <v>568</v>
      </c>
      <c r="DP22" s="53"/>
      <c r="DQ22" s="53" t="s">
        <v>569</v>
      </c>
      <c r="DR22" s="63">
        <f>'[1]55系列隔热内平开窗（5+12+5LOW -E6）'!DA21</f>
        <v>0.86</v>
      </c>
      <c r="DS22" s="63"/>
      <c r="DT22" s="63">
        <f>'[1]55系列隔热内平开窗（5+12+5LOW -E6）'!CY21</f>
        <v>7.96</v>
      </c>
      <c r="DU22" s="58">
        <f t="shared" ref="DU22:DU26" si="151">DR22*(1+DS22)*DT22</f>
        <v>6.85</v>
      </c>
      <c r="DV22" s="55" t="s">
        <v>570</v>
      </c>
      <c r="DW22" s="57">
        <v>4.1</v>
      </c>
      <c r="DX22" s="53" t="s">
        <v>568</v>
      </c>
      <c r="DY22" s="53"/>
      <c r="DZ22" s="53" t="s">
        <v>569</v>
      </c>
      <c r="EA22" s="63">
        <f>'[1]55系列隔热内平开窗（5+12+5LOW -E6）'!DK21</f>
        <v>0.93</v>
      </c>
      <c r="EB22" s="63"/>
      <c r="EC22" s="63">
        <f>'[1]55系列隔热内平开窗（5+12+5LOW -E6）'!DI21</f>
        <v>7.96</v>
      </c>
      <c r="ED22" s="58">
        <f t="shared" ref="ED22:ED26" si="152">EA22*(1+EB22)*EC22</f>
        <v>7.4</v>
      </c>
      <c r="EE22" s="55" t="s">
        <v>570</v>
      </c>
      <c r="EF22" s="57">
        <v>4.1</v>
      </c>
      <c r="EG22" s="53" t="s">
        <v>568</v>
      </c>
      <c r="EH22" s="53"/>
      <c r="EI22" s="53" t="s">
        <v>569</v>
      </c>
      <c r="EJ22" s="63">
        <f>'[1]55系列隔热内平开窗（5+12+5LOW -E6）'!DU21</f>
        <v>0.96</v>
      </c>
      <c r="EK22" s="63"/>
      <c r="EL22" s="63">
        <f>'[1]55系列隔热内平开窗（5+12+5LOW -E6）'!DS21</f>
        <v>7.96</v>
      </c>
      <c r="EM22" s="58">
        <f t="shared" ref="EM22:EM26" si="153">EJ22*(1+EK22)*EL22</f>
        <v>7.64</v>
      </c>
      <c r="EN22" s="55" t="s">
        <v>570</v>
      </c>
      <c r="EO22" s="57">
        <v>4.1</v>
      </c>
      <c r="EP22" s="53" t="s">
        <v>568</v>
      </c>
      <c r="EQ22" s="53"/>
      <c r="ER22" s="53" t="s">
        <v>569</v>
      </c>
      <c r="ES22" s="63">
        <f>'[1]55系列隔热内平开窗（5+12+5LOW -E6）'!EE21</f>
        <v>1.57</v>
      </c>
      <c r="ET22" s="63"/>
      <c r="EU22" s="63">
        <f>'[1]55系列隔热内平开窗（5+12+5LOW -E6）'!EC21</f>
        <v>7.96</v>
      </c>
      <c r="EV22" s="58">
        <f t="shared" ref="EV22:EV26" si="154">ES22*(1+ET22)*EU22</f>
        <v>12.5</v>
      </c>
      <c r="EW22" s="55" t="s">
        <v>570</v>
      </c>
      <c r="EX22" s="57">
        <v>4.1</v>
      </c>
      <c r="EY22" s="53" t="s">
        <v>568</v>
      </c>
      <c r="EZ22" s="53"/>
      <c r="FA22" s="53" t="s">
        <v>569</v>
      </c>
      <c r="FB22" s="63">
        <f>'[1]55系列隔热内平开窗（5+12+5LOW -E6）'!EO21</f>
        <v>1.05</v>
      </c>
      <c r="FC22" s="63"/>
      <c r="FD22" s="63">
        <f>'[1]55系列隔热内平开窗（5+12+5LOW -E6）'!EM21</f>
        <v>7.96</v>
      </c>
      <c r="FE22" s="58">
        <f t="shared" ref="FE22:FE26" si="155">FB22*(1+FC22)*FD22</f>
        <v>8.36</v>
      </c>
      <c r="FF22" s="55" t="s">
        <v>570</v>
      </c>
      <c r="FG22" s="57">
        <v>4.1</v>
      </c>
      <c r="FH22" s="53" t="s">
        <v>568</v>
      </c>
      <c r="FI22" s="53"/>
      <c r="FJ22" s="53" t="s">
        <v>569</v>
      </c>
      <c r="FK22" s="63">
        <f>'[1]55系列隔热内平开窗（5+12+5LOW -E6）'!EY21</f>
        <v>0.94</v>
      </c>
      <c r="FL22" s="63"/>
      <c r="FM22" s="63">
        <f>'[1]55系列隔热内平开窗（5+12+5LOW -E6）'!EW21</f>
        <v>7.96</v>
      </c>
      <c r="FN22" s="58">
        <f t="shared" ref="FN22:FN26" si="156">FK22*(1+FL22)*FM22</f>
        <v>7.48</v>
      </c>
      <c r="FO22" s="55" t="s">
        <v>570</v>
      </c>
      <c r="FP22" s="57">
        <v>4.1</v>
      </c>
      <c r="FQ22" s="53" t="s">
        <v>568</v>
      </c>
      <c r="FR22" s="53"/>
      <c r="FS22" s="53" t="s">
        <v>569</v>
      </c>
      <c r="FT22" s="63">
        <f>'[1]55系列隔热内平开窗（5+12+5LOW -E6）'!FI21</f>
        <v>1.47</v>
      </c>
      <c r="FU22" s="63"/>
      <c r="FV22" s="63">
        <f>'[1]55系列隔热内平开窗（5+12+5LOW -E6）'!FG21</f>
        <v>7.96</v>
      </c>
      <c r="FW22" s="58">
        <f t="shared" ref="FW22:FW26" si="157">FT22*(1+FU22)*FV22</f>
        <v>11.7</v>
      </c>
      <c r="FX22" s="55" t="s">
        <v>570</v>
      </c>
      <c r="FY22" s="57">
        <v>4.1</v>
      </c>
      <c r="FZ22" s="53" t="s">
        <v>568</v>
      </c>
      <c r="GA22" s="53"/>
      <c r="GB22" s="53" t="s">
        <v>569</v>
      </c>
      <c r="GC22" s="63">
        <f>'[1]55系列隔热内平开窗（5+12+5LOW -E6）'!FS21</f>
        <v>1.25</v>
      </c>
      <c r="GD22" s="63"/>
      <c r="GE22" s="63">
        <f>'[1]55系列隔热内平开窗（5+12+5LOW -E6）'!FQ21</f>
        <v>7.96</v>
      </c>
      <c r="GF22" s="58">
        <f t="shared" ref="GF22:GF26" si="158">GC22*(1+GD22)*GE22</f>
        <v>9.95</v>
      </c>
      <c r="GG22" s="55" t="s">
        <v>570</v>
      </c>
      <c r="GH22" s="57">
        <v>4.1</v>
      </c>
      <c r="GI22" s="53" t="s">
        <v>568</v>
      </c>
      <c r="GJ22" s="53"/>
      <c r="GK22" s="53" t="s">
        <v>569</v>
      </c>
      <c r="GL22" s="63">
        <f>'[1]55系列隔热内平开窗（5+12+5LOW -E6）'!GC21</f>
        <v>1.13</v>
      </c>
      <c r="GM22" s="63"/>
      <c r="GN22" s="63">
        <f>'[1]55系列隔热内平开窗（5+12+5LOW -E6）'!GA21</f>
        <v>7.96</v>
      </c>
      <c r="GO22" s="58">
        <f t="shared" ref="GO22:GO26" si="159">GL22*(1+GM22)*GN22</f>
        <v>8.99</v>
      </c>
      <c r="GP22" s="55" t="s">
        <v>570</v>
      </c>
      <c r="GQ22" s="57">
        <v>4.1</v>
      </c>
      <c r="GR22" s="53" t="s">
        <v>568</v>
      </c>
      <c r="GS22" s="53"/>
      <c r="GT22" s="53" t="s">
        <v>569</v>
      </c>
      <c r="GU22" s="63">
        <f>'[1]55系列隔热内平开窗（5+12+5LOW -E6）'!GM21</f>
        <v>1.69</v>
      </c>
      <c r="GV22" s="63"/>
      <c r="GW22" s="63">
        <f>'[1]55系列隔热内平开窗（5+12+5LOW -E6）'!GK21</f>
        <v>7.96</v>
      </c>
      <c r="GX22" s="58">
        <f t="shared" ref="GX22:GX26" si="160">GU22*(1+GV22)*GW22</f>
        <v>13.45</v>
      </c>
      <c r="GY22" s="55" t="s">
        <v>570</v>
      </c>
      <c r="GZ22" s="57">
        <v>4.1</v>
      </c>
      <c r="HA22" s="53" t="s">
        <v>568</v>
      </c>
      <c r="HB22" s="53"/>
      <c r="HC22" s="53" t="s">
        <v>569</v>
      </c>
      <c r="HD22" s="63">
        <f>'[1]55系列隔热内平开窗（5+12+5LOW -E6）'!GW21</f>
        <v>1.22</v>
      </c>
      <c r="HE22" s="63"/>
      <c r="HF22" s="63">
        <f>'[1]55系列隔热内平开窗（5+12+5LOW -E6）'!GU21</f>
        <v>7.96</v>
      </c>
      <c r="HG22" s="58">
        <f t="shared" ref="HG22:HG26" si="161">HD22*(1+HE22)*HF22</f>
        <v>9.71</v>
      </c>
      <c r="HH22" s="55" t="s">
        <v>570</v>
      </c>
      <c r="HI22" s="57">
        <v>4.1</v>
      </c>
      <c r="HJ22" s="53" t="s">
        <v>568</v>
      </c>
      <c r="HK22" s="53"/>
      <c r="HL22" s="53" t="s">
        <v>569</v>
      </c>
      <c r="HM22" s="63">
        <f>'[1]55系列隔热内平开窗（5+12+5LOW -E6）'!HG21</f>
        <v>1.36</v>
      </c>
      <c r="HN22" s="63"/>
      <c r="HO22" s="63">
        <f>'[1]55系列隔热内平开窗（5+12+5LOW -E6）'!HE21</f>
        <v>7.96</v>
      </c>
      <c r="HP22" s="58">
        <f t="shared" ref="HP22:HP26" si="162">HM22*(1+HN22)*HO22</f>
        <v>10.83</v>
      </c>
      <c r="HQ22" s="55" t="s">
        <v>570</v>
      </c>
      <c r="HR22" s="57">
        <v>4.1</v>
      </c>
      <c r="HS22" s="53" t="s">
        <v>568</v>
      </c>
      <c r="HT22" s="53"/>
      <c r="HU22" s="53" t="s">
        <v>569</v>
      </c>
      <c r="HV22" s="63">
        <f>'[1]55系列隔热内平开窗（5+12+5LOW -E6）'!HQ21</f>
        <v>1.27</v>
      </c>
      <c r="HW22" s="63"/>
      <c r="HX22" s="63">
        <f>'[1]55系列隔热内平开窗（5+12+5LOW -E6）'!HO21</f>
        <v>7.96</v>
      </c>
      <c r="HY22" s="58">
        <f t="shared" ref="HY22:HY26" si="163">HV22*(1+HW22)*HX22</f>
        <v>10.11</v>
      </c>
      <c r="HZ22" s="55" t="s">
        <v>570</v>
      </c>
      <c r="IA22" s="57">
        <v>4.1</v>
      </c>
      <c r="IB22" s="53" t="s">
        <v>568</v>
      </c>
      <c r="IC22" s="53"/>
      <c r="ID22" s="53" t="s">
        <v>569</v>
      </c>
      <c r="IE22" s="63">
        <f>'[1]55系列隔热内平开窗（5+12+5LOW -E6）'!IA21</f>
        <v>1.86</v>
      </c>
      <c r="IF22" s="63"/>
      <c r="IG22" s="63">
        <f>'[1]55系列隔热内平开窗（5+12+5LOW -E6）'!HY21</f>
        <v>7.96</v>
      </c>
      <c r="IH22" s="58">
        <f t="shared" ref="IH22:IH26" si="164">IE22*(1+IF22)*IG22</f>
        <v>14.81</v>
      </c>
      <c r="II22" s="55" t="s">
        <v>570</v>
      </c>
      <c r="IJ22" s="57">
        <v>4.1</v>
      </c>
      <c r="IK22" s="53" t="s">
        <v>568</v>
      </c>
      <c r="IL22" s="53"/>
      <c r="IM22" s="53" t="s">
        <v>569</v>
      </c>
      <c r="IN22" s="63">
        <f>'[1]55系列上悬窗'!$E$21</f>
        <v>1.71</v>
      </c>
      <c r="IO22" s="63"/>
      <c r="IP22" s="63">
        <f>'[1]55系列上悬窗'!$C$21</f>
        <v>7.96</v>
      </c>
      <c r="IQ22" s="58">
        <f t="shared" ref="IQ22:IQ26" si="165">IN22*(1+IO22)*IP22</f>
        <v>13.61</v>
      </c>
      <c r="IR22" s="55" t="s">
        <v>570</v>
      </c>
      <c r="IS22" s="57">
        <v>4.1</v>
      </c>
      <c r="IT22" s="53" t="s">
        <v>568</v>
      </c>
      <c r="IU22" s="53"/>
      <c r="IV22" s="53" t="s">
        <v>569</v>
      </c>
      <c r="IW22" s="63">
        <f>'[1]55系列上悬窗'!$O$21</f>
        <v>1.24</v>
      </c>
      <c r="IX22" s="63"/>
      <c r="IY22" s="63">
        <f>'[1]55系列上悬窗'!$M$21</f>
        <v>7.96</v>
      </c>
      <c r="IZ22" s="58">
        <f t="shared" ref="IZ22:IZ26" si="166">IW22*(1+IX22)*IY22</f>
        <v>9.87</v>
      </c>
      <c r="JA22" s="55" t="s">
        <v>570</v>
      </c>
      <c r="JB22" s="57">
        <v>4.1</v>
      </c>
      <c r="JC22" s="53" t="s">
        <v>568</v>
      </c>
      <c r="JD22" s="53"/>
      <c r="JE22" s="53" t="s">
        <v>569</v>
      </c>
      <c r="JF22" s="63">
        <f>'[1]55系列上悬窗'!$Y$21</f>
        <v>0.94</v>
      </c>
      <c r="JG22" s="63"/>
      <c r="JH22" s="63">
        <f>'[1]55系列上悬窗'!$W$21</f>
        <v>7.96</v>
      </c>
      <c r="JI22" s="58">
        <f t="shared" ref="JI22:JI26" si="167">JF22*(1+JG22)*JH22</f>
        <v>7.48</v>
      </c>
      <c r="JJ22" s="55" t="s">
        <v>570</v>
      </c>
      <c r="JK22" s="57">
        <v>4.1</v>
      </c>
      <c r="JL22" s="53" t="s">
        <v>568</v>
      </c>
      <c r="JM22" s="53"/>
      <c r="JN22" s="53" t="s">
        <v>569</v>
      </c>
      <c r="JO22" s="63">
        <f>'[1]55系列上悬窗'!$AI$21</f>
        <v>1.11</v>
      </c>
      <c r="JP22" s="63"/>
      <c r="JQ22" s="63">
        <f>'[1]55系列上悬窗'!$AG$21</f>
        <v>7.96</v>
      </c>
      <c r="JR22" s="58">
        <f t="shared" ref="JR22:JR26" si="168">JO22*(1+JP22)*JQ22</f>
        <v>8.84</v>
      </c>
      <c r="JS22" s="55" t="s">
        <v>570</v>
      </c>
      <c r="JT22" s="57">
        <v>4.1</v>
      </c>
      <c r="JU22" s="53" t="s">
        <v>568</v>
      </c>
      <c r="JV22" s="53"/>
      <c r="JW22" s="53" t="s">
        <v>569</v>
      </c>
      <c r="JX22" s="63">
        <f>'[1]55系列上悬窗'!$AS$21</f>
        <v>1.69</v>
      </c>
      <c r="JY22" s="63"/>
      <c r="JZ22" s="63">
        <f>'[1]55系列上悬窗'!$AQ$21</f>
        <v>7.96</v>
      </c>
      <c r="KA22" s="58">
        <f t="shared" ref="KA22:KA26" si="169">JX22*(1+JY22)*JZ22</f>
        <v>13.45</v>
      </c>
      <c r="KB22" s="55" t="s">
        <v>570</v>
      </c>
      <c r="KC22" s="57">
        <v>4.1</v>
      </c>
      <c r="KD22" s="53" t="s">
        <v>568</v>
      </c>
      <c r="KE22" s="53"/>
      <c r="KF22" s="53" t="s">
        <v>569</v>
      </c>
      <c r="KG22" s="63">
        <f>'[1]55系列上悬窗'!$BC$21</f>
        <v>1.01</v>
      </c>
      <c r="KH22" s="63"/>
      <c r="KI22" s="63">
        <f>'[1]55系列上悬窗'!$BA$21</f>
        <v>7.96</v>
      </c>
      <c r="KJ22" s="58">
        <f t="shared" ref="KJ22:KJ26" si="170">KG22*(1+KH22)*KI22</f>
        <v>8.04</v>
      </c>
      <c r="KK22" s="55" t="s">
        <v>570</v>
      </c>
      <c r="KL22" s="57">
        <v>4.1</v>
      </c>
      <c r="KM22" s="53" t="s">
        <v>568</v>
      </c>
      <c r="KN22" s="53"/>
      <c r="KO22" s="53" t="s">
        <v>569</v>
      </c>
      <c r="KP22" s="63">
        <f>'[1]55系列断桥外平开窗（5+12+5非钢'!$E$21</f>
        <v>1.15</v>
      </c>
      <c r="KQ22" s="63"/>
      <c r="KR22" s="63">
        <f>'[1]55系列断桥外平开窗（5+12+5非钢'!$C$21</f>
        <v>7.96</v>
      </c>
      <c r="KS22" s="58">
        <f t="shared" ref="KS22:KS26" si="171">KP22*(1+KQ22)*KR22</f>
        <v>9.15</v>
      </c>
      <c r="KT22" s="55" t="s">
        <v>570</v>
      </c>
      <c r="KU22" s="57">
        <v>4.1</v>
      </c>
      <c r="KV22" s="53" t="s">
        <v>568</v>
      </c>
      <c r="KW22" s="53"/>
      <c r="KX22" s="53" t="s">
        <v>569</v>
      </c>
      <c r="KY22" s="63">
        <f>'[1]55系列断桥外平开窗（5+12+5非钢'!$O$21</f>
        <v>1</v>
      </c>
      <c r="KZ22" s="63"/>
      <c r="LA22" s="63">
        <f>'[1]55系列断桥外平开窗（5+12+5非钢'!$M$21</f>
        <v>7.96</v>
      </c>
      <c r="LB22" s="58">
        <f t="shared" ref="LB22:LB26" si="172">KY22*(1+KZ22)*LA22</f>
        <v>7.96</v>
      </c>
      <c r="LC22" s="55" t="s">
        <v>570</v>
      </c>
      <c r="LD22" s="57">
        <v>4.1</v>
      </c>
      <c r="LE22" s="53" t="s">
        <v>568</v>
      </c>
      <c r="LF22" s="53"/>
      <c r="LG22" s="53" t="s">
        <v>569</v>
      </c>
      <c r="LH22" s="63">
        <f>'[1]55系列断桥外平开窗（5+12+5非钢'!$Y$21</f>
        <v>1.15</v>
      </c>
      <c r="LI22" s="63"/>
      <c r="LJ22" s="63">
        <f>'[1]55系列断桥外平开窗（5+12+5非钢'!$W$21</f>
        <v>7.96</v>
      </c>
      <c r="LK22" s="58">
        <f t="shared" ref="LK22:LK26" si="173">LH22*(1+LI22)*LJ22</f>
        <v>9.15</v>
      </c>
      <c r="LL22" s="55" t="s">
        <v>570</v>
      </c>
      <c r="LM22" s="57">
        <v>4.1</v>
      </c>
      <c r="LN22" s="53" t="s">
        <v>568</v>
      </c>
      <c r="LO22" s="53"/>
      <c r="LP22" s="53" t="s">
        <v>569</v>
      </c>
      <c r="LQ22" s="63">
        <f>'[1]55隔热平开门钢化'!E20</f>
        <v>0.86</v>
      </c>
      <c r="LR22" s="63"/>
      <c r="LS22" s="63">
        <f>'[1]55隔热平开门钢化'!C20</f>
        <v>7.96</v>
      </c>
      <c r="LT22" s="58">
        <f t="shared" ref="LT22:LT26" si="174">LQ22*(1+LR22)*LS22</f>
        <v>6.85</v>
      </c>
      <c r="LU22" s="55" t="s">
        <v>570</v>
      </c>
      <c r="LV22" s="57">
        <v>4.1</v>
      </c>
      <c r="LW22" s="53" t="s">
        <v>568</v>
      </c>
      <c r="LX22" s="53"/>
      <c r="LY22" s="53" t="s">
        <v>569</v>
      </c>
      <c r="LZ22" s="63">
        <f>'[1]55隔热平开门钢化'!O20</f>
        <v>0.7</v>
      </c>
      <c r="MA22" s="63"/>
      <c r="MB22" s="63">
        <f>'[1]55隔热平开门钢化'!M20</f>
        <v>7.96</v>
      </c>
      <c r="MC22" s="58">
        <f t="shared" ref="MC22:MC26" si="175">LZ22*(1+MA22)*MB22</f>
        <v>5.57</v>
      </c>
      <c r="MD22" s="55" t="s">
        <v>570</v>
      </c>
      <c r="ME22" s="57">
        <v>4.1</v>
      </c>
      <c r="MF22" s="53" t="s">
        <v>568</v>
      </c>
      <c r="MG22" s="53"/>
      <c r="MH22" s="53" t="s">
        <v>569</v>
      </c>
      <c r="MI22" s="63">
        <f>'[1]55隔热平开门钢化'!Y20</f>
        <v>0.78</v>
      </c>
      <c r="MJ22" s="63"/>
      <c r="MK22" s="63">
        <f>'[1]55隔热平开门钢化'!W20</f>
        <v>7.96</v>
      </c>
      <c r="ML22" s="58">
        <f t="shared" ref="ML22:ML26" si="176">MI22*(1+MJ22)*MK22</f>
        <v>6.21</v>
      </c>
      <c r="MM22" s="55" t="s">
        <v>570</v>
      </c>
      <c r="MN22" s="57">
        <v>4.1</v>
      </c>
      <c r="MO22" s="53" t="s">
        <v>568</v>
      </c>
      <c r="MP22" s="53"/>
      <c r="MQ22" s="53" t="s">
        <v>569</v>
      </c>
      <c r="MR22" s="63">
        <f>'[1]55隔热平开门钢化'!AI20</f>
        <v>0.89</v>
      </c>
      <c r="MS22" s="63"/>
      <c r="MT22" s="63">
        <f>'[1]55隔热平开门钢化'!AG20</f>
        <v>7.96</v>
      </c>
      <c r="MU22" s="58">
        <f t="shared" ref="MU22:MU26" si="177">MR22*(1+MS22)*MT22</f>
        <v>7.08</v>
      </c>
      <c r="MV22" s="55" t="s">
        <v>570</v>
      </c>
      <c r="MW22" s="57">
        <v>4.1</v>
      </c>
      <c r="MX22" s="53" t="s">
        <v>568</v>
      </c>
      <c r="MY22" s="53"/>
      <c r="MZ22" s="53" t="s">
        <v>569</v>
      </c>
      <c r="NA22" s="63">
        <f>'[1]55隔热平开门钢化'!AS20</f>
        <v>1.09</v>
      </c>
      <c r="NB22" s="63"/>
      <c r="NC22" s="63">
        <f>'[1]55隔热平开门钢化'!AQ20</f>
        <v>7.96</v>
      </c>
      <c r="ND22" s="58">
        <f t="shared" ref="ND22:ND26" si="178">NA22*(1+NB22)*NC22</f>
        <v>8.68</v>
      </c>
      <c r="NE22" s="55" t="s">
        <v>570</v>
      </c>
      <c r="NF22" s="57">
        <v>4.1</v>
      </c>
      <c r="NG22" s="53" t="s">
        <v>568</v>
      </c>
      <c r="NH22" s="53"/>
      <c r="NI22" s="53" t="s">
        <v>569</v>
      </c>
      <c r="NJ22" s="63">
        <f>'[1]55隔热平开门钢化'!BM20</f>
        <v>0.78</v>
      </c>
      <c r="NK22" s="63"/>
      <c r="NL22" s="63">
        <f>'[1]55隔热平开门钢化'!BK20</f>
        <v>7.96</v>
      </c>
      <c r="NM22" s="58">
        <f t="shared" ref="NM22:NM26" si="179">NJ22*(1+NK22)*NL22</f>
        <v>6.21</v>
      </c>
      <c r="NN22" s="55" t="s">
        <v>570</v>
      </c>
      <c r="NO22" s="57">
        <v>4.1</v>
      </c>
      <c r="NP22" s="53" t="s">
        <v>568</v>
      </c>
      <c r="NQ22" s="53"/>
      <c r="NR22" s="53" t="s">
        <v>569</v>
      </c>
      <c r="NS22" s="63">
        <f>'[1]55系列普铝外平开窗'!$E$21</f>
        <v>1.02</v>
      </c>
      <c r="NT22" s="63"/>
      <c r="NU22" s="63">
        <f>'[1]55系列普铝外平开窗'!$C$21</f>
        <v>7.96</v>
      </c>
      <c r="NV22" s="58">
        <f t="shared" ref="NV22:NV26" si="180">NS22*(1+NT22)*NU22</f>
        <v>8.12</v>
      </c>
      <c r="NW22" s="55" t="s">
        <v>570</v>
      </c>
      <c r="NX22" s="57">
        <v>4.1</v>
      </c>
      <c r="NY22" s="53" t="s">
        <v>568</v>
      </c>
      <c r="NZ22" s="53"/>
      <c r="OA22" s="53" t="s">
        <v>569</v>
      </c>
      <c r="OB22" s="63">
        <f>'[1]55系列普铝固定窗 (2)'!$E$21</f>
        <v>0.94</v>
      </c>
      <c r="OC22" s="63"/>
      <c r="OD22" s="63">
        <f>'[1]55系列普铝固定窗 (2)'!$C$21</f>
        <v>7.96</v>
      </c>
      <c r="OE22" s="58">
        <f t="shared" ref="OE22:OE26" si="181">OB22*(1+OC22)*OD22</f>
        <v>7.48</v>
      </c>
      <c r="OF22" s="55" t="s">
        <v>570</v>
      </c>
      <c r="OG22" s="57">
        <v>4.1</v>
      </c>
      <c r="OH22" s="53" t="s">
        <v>568</v>
      </c>
      <c r="OI22" s="53"/>
      <c r="OJ22" s="53" t="s">
        <v>569</v>
      </c>
      <c r="OK22" s="63">
        <f>'[1]55系列普铝固定窗 (2)'!$O$21</f>
        <v>0.79</v>
      </c>
      <c r="OL22" s="63"/>
      <c r="OM22" s="63">
        <f>'[1]55系列普铝固定窗 (2)'!$M$21</f>
        <v>7.96</v>
      </c>
      <c r="ON22" s="58">
        <f t="shared" ref="ON22:ON26" si="182">OK22*(1+OL22)*OM22</f>
        <v>6.29</v>
      </c>
      <c r="OO22" s="55" t="s">
        <v>570</v>
      </c>
      <c r="OP22" s="57">
        <v>4.1</v>
      </c>
      <c r="OQ22" s="53" t="s">
        <v>568</v>
      </c>
      <c r="OR22" s="53"/>
      <c r="OS22" s="53" t="s">
        <v>569</v>
      </c>
      <c r="OT22" s="63">
        <f>'[1]55系列普铝固定窗 (2)'!$Y$21</f>
        <v>0.94</v>
      </c>
      <c r="OU22" s="63"/>
      <c r="OV22" s="63">
        <f>'[1]55系列普铝固定窗 (2)'!$W$21</f>
        <v>7.96</v>
      </c>
      <c r="OW22" s="58">
        <f t="shared" ref="OW22:OW26" si="183">OT22*(1+OU22)*OV22</f>
        <v>7.48</v>
      </c>
      <c r="OX22" s="55" t="s">
        <v>570</v>
      </c>
      <c r="OY22" s="57">
        <v>4.1</v>
      </c>
      <c r="OZ22" s="53" t="s">
        <v>568</v>
      </c>
      <c r="PA22" s="53"/>
      <c r="PB22" s="53" t="s">
        <v>569</v>
      </c>
      <c r="PC22" s="63">
        <f>'[1]55系列普铝内平开窗'!$E$21</f>
        <v>1.13</v>
      </c>
      <c r="PD22" s="63"/>
      <c r="PE22" s="63">
        <f>'[1]55系列普铝内平开窗'!$C$21</f>
        <v>7.96</v>
      </c>
      <c r="PF22" s="58">
        <f t="shared" ref="PF22:PF26" si="184">PC22*(1+PD22)*PE22</f>
        <v>8.99</v>
      </c>
      <c r="PG22" s="55" t="s">
        <v>570</v>
      </c>
      <c r="PH22" s="57">
        <v>4.1</v>
      </c>
      <c r="PI22" s="53" t="s">
        <v>568</v>
      </c>
      <c r="PJ22" s="53"/>
      <c r="PK22" s="53" t="s">
        <v>569</v>
      </c>
      <c r="PL22" s="63">
        <f>'[1]55系列普铝外平开窗'!$O$21</f>
        <v>1.15</v>
      </c>
      <c r="PM22" s="63"/>
      <c r="PN22" s="63">
        <f>'[1]55系列普铝外平开窗'!$M$21</f>
        <v>7.96</v>
      </c>
      <c r="PO22" s="58">
        <f t="shared" ref="PO22:PO26" si="185">PL22*(1+PM22)*PN22</f>
        <v>9.15</v>
      </c>
      <c r="PP22" s="55" t="s">
        <v>570</v>
      </c>
      <c r="PQ22" s="57">
        <v>4.1</v>
      </c>
      <c r="PR22" s="53" t="s">
        <v>568</v>
      </c>
      <c r="PS22" s="53"/>
      <c r="PT22" s="53" t="s">
        <v>569</v>
      </c>
      <c r="PU22" s="63">
        <f>'[1]55系列普铝外平开窗'!$Y$21</f>
        <v>1.16</v>
      </c>
      <c r="PV22" s="63"/>
      <c r="PW22" s="63">
        <f>'[1]55系列普铝外平开窗'!$W$21</f>
        <v>7.96</v>
      </c>
      <c r="PX22" s="58">
        <f t="shared" ref="PX22:PX26" si="186">PU22*(1+PV22)*PW22</f>
        <v>9.23</v>
      </c>
      <c r="PY22" s="55" t="s">
        <v>570</v>
      </c>
      <c r="PZ22" s="57">
        <v>4.1</v>
      </c>
      <c r="QA22" s="53" t="s">
        <v>568</v>
      </c>
      <c r="QB22" s="53"/>
      <c r="QC22" s="53" t="s">
        <v>569</v>
      </c>
      <c r="QD22" s="63">
        <f>'[1]80系列隔热推拉窗5+12+5'!E23</f>
        <v>1.22</v>
      </c>
      <c r="QE22" s="63"/>
      <c r="QF22" s="63">
        <f>'[1]80系列隔热推拉窗5+12+5'!C23</f>
        <v>7.96</v>
      </c>
      <c r="QG22" s="58">
        <f t="shared" ref="QG22:QG26" si="187">QD22*(1+QE22)*QF22</f>
        <v>9.71</v>
      </c>
      <c r="QH22" s="55" t="s">
        <v>570</v>
      </c>
      <c r="QI22" s="57">
        <v>4.1</v>
      </c>
      <c r="QJ22" s="53" t="s">
        <v>568</v>
      </c>
      <c r="QK22" s="53"/>
      <c r="QL22" s="53" t="s">
        <v>569</v>
      </c>
      <c r="QM22" s="63">
        <f>'[1]80系列隔热推拉窗5+12+5'!N23</f>
        <v>0.76</v>
      </c>
      <c r="QN22" s="63"/>
      <c r="QO22" s="63">
        <f>'[1]80系列隔热推拉窗5+12+5'!L23</f>
        <v>7.96</v>
      </c>
      <c r="QP22" s="58">
        <f t="shared" ref="QP22:QP26" si="188">QM22*(1+QN22)*QO22</f>
        <v>6.05</v>
      </c>
      <c r="QQ22" s="55" t="s">
        <v>570</v>
      </c>
      <c r="QR22" s="57">
        <v>4.1</v>
      </c>
      <c r="QS22" s="53" t="s">
        <v>568</v>
      </c>
      <c r="QT22" s="53"/>
      <c r="QU22" s="53" t="s">
        <v>569</v>
      </c>
      <c r="QV22" s="63">
        <f>'[1]80系列隔热推拉窗5+12+5'!W23</f>
        <v>1.36</v>
      </c>
      <c r="QW22" s="63"/>
      <c r="QX22" s="63">
        <f>'[1]80系列隔热推拉窗5+12+5'!U23</f>
        <v>7.96</v>
      </c>
      <c r="QY22" s="58">
        <f t="shared" ref="QY22:QY26" si="189">QV22*(1+QW22)*QX22</f>
        <v>10.83</v>
      </c>
      <c r="QZ22" s="55" t="s">
        <v>570</v>
      </c>
      <c r="RA22" s="57">
        <v>4.1</v>
      </c>
      <c r="RB22" s="53" t="s">
        <v>568</v>
      </c>
      <c r="RC22" s="53"/>
      <c r="RD22" s="53" t="s">
        <v>569</v>
      </c>
      <c r="RE22" s="63">
        <f>'[1]80系列隔热推拉窗5+12+5'!AF23</f>
        <v>1.15</v>
      </c>
      <c r="RF22" s="63"/>
      <c r="RG22" s="63">
        <f>'[1]80系列隔热推拉窗5+12+5'!AD23</f>
        <v>7.96</v>
      </c>
      <c r="RH22" s="58">
        <f t="shared" ref="RH22:RH26" si="190">RE22*(1+RF22)*RG22</f>
        <v>9.15</v>
      </c>
      <c r="RI22" s="55" t="s">
        <v>570</v>
      </c>
      <c r="RJ22" s="57">
        <v>4.1</v>
      </c>
      <c r="RK22" s="53" t="s">
        <v>568</v>
      </c>
      <c r="RL22" s="53"/>
      <c r="RM22" s="53" t="s">
        <v>569</v>
      </c>
      <c r="RN22" s="63">
        <f>'[1]80系列普铝推拉窗平开窗'!E33</f>
        <v>0.98</v>
      </c>
      <c r="RO22" s="63"/>
      <c r="RP22" s="63">
        <f>'[1]80系列普铝推拉窗平开窗'!C33</f>
        <v>7.96</v>
      </c>
      <c r="RQ22" s="58">
        <f t="shared" ref="RQ22:RQ26" si="191">RN22*(1+RO22)*RP22</f>
        <v>7.8</v>
      </c>
      <c r="RR22" s="55" t="s">
        <v>570</v>
      </c>
      <c r="RS22" s="57">
        <v>4.1</v>
      </c>
      <c r="RT22" s="53" t="s">
        <v>568</v>
      </c>
      <c r="RU22" s="53"/>
      <c r="RV22" s="53" t="s">
        <v>569</v>
      </c>
      <c r="RW22" s="63">
        <f>'[1]80系列普铝推拉窗平开窗'!N33</f>
        <v>1.13</v>
      </c>
      <c r="RX22" s="63"/>
      <c r="RY22" s="63">
        <f>'[1]80系列普铝推拉窗平开窗'!L33</f>
        <v>7.96</v>
      </c>
      <c r="RZ22" s="58">
        <f t="shared" ref="RZ22:RZ26" si="192">RW22*(1+RX22)*RY22</f>
        <v>8.99</v>
      </c>
      <c r="SA22" s="55" t="s">
        <v>570</v>
      </c>
      <c r="SB22" s="57">
        <v>4.1</v>
      </c>
      <c r="SC22" s="53" t="s">
        <v>568</v>
      </c>
      <c r="SD22" s="53"/>
      <c r="SE22" s="53" t="s">
        <v>569</v>
      </c>
      <c r="SF22" s="63">
        <f>'[1]80系列普铝推拉窗平开窗'!W33</f>
        <v>1.13</v>
      </c>
      <c r="SG22" s="63"/>
      <c r="SH22" s="63">
        <f>'[1]80系列普铝推拉窗平开窗'!U33</f>
        <v>7.96</v>
      </c>
      <c r="SI22" s="58">
        <f t="shared" ref="SI22:SI26" si="193">SF22*(1+SG22)*SH22</f>
        <v>8.99</v>
      </c>
      <c r="SJ22" s="55" t="s">
        <v>570</v>
      </c>
      <c r="SK22" s="57">
        <v>4.1</v>
      </c>
      <c r="SL22" s="53" t="s">
        <v>568</v>
      </c>
      <c r="SM22" s="53"/>
      <c r="SN22" s="53" t="s">
        <v>569</v>
      </c>
      <c r="SO22" s="63">
        <f>'[1]80系列普铝推拉窗平开窗'!AF33</f>
        <v>1.14</v>
      </c>
      <c r="SP22" s="63"/>
      <c r="SQ22" s="63">
        <f>'[1]80系列普铝推拉窗平开窗'!AD33</f>
        <v>7.96</v>
      </c>
      <c r="SR22" s="58">
        <f t="shared" ref="SR22:SR26" si="194">SO22*(1+SP22)*SQ22</f>
        <v>9.07</v>
      </c>
      <c r="SS22" s="55" t="s">
        <v>570</v>
      </c>
      <c r="ST22" s="57">
        <v>4.1</v>
      </c>
      <c r="SU22" s="53" t="s">
        <v>568</v>
      </c>
      <c r="SV22" s="53"/>
      <c r="SW22" s="53" t="s">
        <v>569</v>
      </c>
      <c r="SX22" s="63">
        <f>'[1]80系列普铝推拉窗平开窗'!AO33</f>
        <v>0.64</v>
      </c>
      <c r="SY22" s="63"/>
      <c r="SZ22" s="63">
        <f>'[1]80系列普铝推拉窗平开窗'!AM33</f>
        <v>7.96</v>
      </c>
      <c r="TA22" s="58">
        <f t="shared" ref="TA22:TA26" si="195">SX22*(1+SY22)*SZ22</f>
        <v>5.09</v>
      </c>
      <c r="TB22" s="55" t="s">
        <v>570</v>
      </c>
      <c r="TC22" s="57">
        <v>4.1</v>
      </c>
      <c r="TD22" s="53" t="s">
        <v>568</v>
      </c>
      <c r="TE22" s="53"/>
      <c r="TF22" s="53" t="s">
        <v>569</v>
      </c>
      <c r="TG22" s="63">
        <f>'[1]80系列普铝推拉窗平开窗'!AX33</f>
        <v>1.2</v>
      </c>
      <c r="TH22" s="63"/>
      <c r="TI22" s="63">
        <f>'[1]80系列普铝推拉窗平开窗'!AV33</f>
        <v>7.96</v>
      </c>
      <c r="TJ22" s="58">
        <f t="shared" ref="TJ22:TJ26" si="196">TG22*(1+TH22)*TI22</f>
        <v>9.55</v>
      </c>
      <c r="TK22" s="55" t="s">
        <v>570</v>
      </c>
      <c r="TL22" s="57">
        <v>4.1</v>
      </c>
      <c r="TM22" s="53" t="s">
        <v>568</v>
      </c>
      <c r="TN22" s="53"/>
      <c r="TO22" s="53" t="s">
        <v>569</v>
      </c>
      <c r="TP22" s="63">
        <f>'[1]80系列普铝推拉窗平开窗'!BG33</f>
        <v>1.42</v>
      </c>
      <c r="TQ22" s="63"/>
      <c r="TR22" s="63">
        <f>'[1]80系列普铝推拉窗平开窗'!BE33</f>
        <v>7.96</v>
      </c>
      <c r="TS22" s="58">
        <f t="shared" ref="TS22:TS26" si="197">TP22*(1+TQ22)*TR22</f>
        <v>11.3</v>
      </c>
      <c r="TT22" s="55" t="s">
        <v>570</v>
      </c>
      <c r="TU22" s="57">
        <v>4.1</v>
      </c>
      <c r="TV22" s="53" t="s">
        <v>568</v>
      </c>
      <c r="TW22" s="53"/>
      <c r="TX22" s="53" t="s">
        <v>569</v>
      </c>
      <c r="TY22" s="63">
        <f>'[1]80系列普铝推拉窗平开窗'!BP33</f>
        <v>1.59</v>
      </c>
      <c r="TZ22" s="63"/>
      <c r="UA22" s="63">
        <f>'[1]80系列普铝推拉窗平开窗'!BN33</f>
        <v>7.96</v>
      </c>
      <c r="UB22" s="58">
        <f t="shared" ref="UB22:UB26" si="198">TY22*(1+TZ22)*UA22</f>
        <v>12.66</v>
      </c>
      <c r="UC22" s="55" t="s">
        <v>570</v>
      </c>
      <c r="UD22" s="57">
        <v>4.1</v>
      </c>
      <c r="UE22" s="53" t="s">
        <v>568</v>
      </c>
      <c r="UF22" s="53"/>
      <c r="UG22" s="53" t="s">
        <v>569</v>
      </c>
      <c r="UH22" s="63">
        <f>'[1]80系列普铝推拉窗平开窗'!BY33</f>
        <v>1.71</v>
      </c>
      <c r="UI22" s="63"/>
      <c r="UJ22" s="63">
        <f>'[1]80系列普铝推拉窗平开窗'!BW33</f>
        <v>7.96</v>
      </c>
      <c r="UK22" s="58">
        <f t="shared" ref="UK22:UK26" si="199">UH22*(1+UI22)*UJ22</f>
        <v>13.61</v>
      </c>
      <c r="UL22" s="55" t="s">
        <v>570</v>
      </c>
      <c r="UM22" s="57">
        <v>4.1</v>
      </c>
      <c r="UN22" s="53" t="s">
        <v>568</v>
      </c>
      <c r="UO22" s="53"/>
      <c r="UP22" s="53" t="s">
        <v>569</v>
      </c>
      <c r="UQ22" s="63">
        <f>'[1]80系列普铝推拉窗平开窗'!CH33</f>
        <v>1.28</v>
      </c>
      <c r="UR22" s="63"/>
      <c r="US22" s="63">
        <f>'[1]80系列普铝推拉窗平开窗'!CF33</f>
        <v>7.96</v>
      </c>
      <c r="UT22" s="58">
        <f t="shared" ref="UT22:UT26" si="200">UQ22*(1+UR22)*US22</f>
        <v>10.19</v>
      </c>
      <c r="UU22" s="55" t="s">
        <v>570</v>
      </c>
      <c r="UV22" s="57">
        <v>4.1</v>
      </c>
      <c r="UW22" s="53" t="s">
        <v>568</v>
      </c>
      <c r="UX22" s="53"/>
      <c r="UY22" s="53" t="s">
        <v>569</v>
      </c>
      <c r="UZ22" s="63">
        <f>'[1]80系列普铝推拉窗平开窗'!CQ33</f>
        <v>1.22</v>
      </c>
      <c r="VA22" s="63"/>
      <c r="VB22" s="63">
        <f>'[1]80系列普铝推拉窗平开窗'!CO33</f>
        <v>7.96</v>
      </c>
      <c r="VC22" s="58">
        <f t="shared" ref="VC22:VC26" si="201">UZ22*(1+VA22)*VB22</f>
        <v>9.71</v>
      </c>
      <c r="VD22" s="55" t="s">
        <v>570</v>
      </c>
      <c r="VE22" s="57">
        <v>4.1</v>
      </c>
      <c r="VF22" s="53" t="s">
        <v>568</v>
      </c>
      <c r="VG22" s="53"/>
      <c r="VH22" s="53" t="s">
        <v>569</v>
      </c>
      <c r="VI22" s="63">
        <v>1.38</v>
      </c>
      <c r="VJ22" s="63"/>
      <c r="VK22" s="63">
        <f>'[1]80系列普铝推拉窗平开窗'!CX33</f>
        <v>7.96</v>
      </c>
      <c r="VL22" s="58">
        <f t="shared" ref="VL22:VL26" si="202">VI22*(1+VJ22)*VK22</f>
        <v>10.98</v>
      </c>
      <c r="VM22" s="55" t="s">
        <v>570</v>
      </c>
      <c r="VN22" s="57">
        <v>4.1</v>
      </c>
      <c r="VO22" s="53" t="s">
        <v>568</v>
      </c>
      <c r="VP22" s="53"/>
      <c r="VQ22" s="53" t="s">
        <v>569</v>
      </c>
      <c r="VR22" s="63">
        <f>'[1]80系列普铝推拉门5+12+5钢化'!E23</f>
        <v>0.64</v>
      </c>
      <c r="VS22" s="63"/>
      <c r="VT22" s="63">
        <f>'[1]80系列普铝推拉门5+12+5钢化'!C23</f>
        <v>7.96</v>
      </c>
      <c r="VU22" s="58">
        <f t="shared" ref="VU22:VU26" si="203">VR22*(1+VS22)*VT22</f>
        <v>5.09</v>
      </c>
      <c r="VV22" s="55" t="s">
        <v>570</v>
      </c>
      <c r="VW22" s="57">
        <v>4.1</v>
      </c>
      <c r="VX22" s="53" t="s">
        <v>568</v>
      </c>
      <c r="VY22" s="53"/>
      <c r="VZ22" s="53" t="s">
        <v>569</v>
      </c>
      <c r="WA22" s="63">
        <f>'[1]80系列普铝推拉门5+12+5钢化'!N23</f>
        <v>0.64</v>
      </c>
      <c r="WB22" s="63"/>
      <c r="WC22" s="63">
        <f>'[1]80系列普铝推拉门5+12+5钢化'!L23</f>
        <v>7.96</v>
      </c>
      <c r="WD22" s="58">
        <f t="shared" ref="WD22:WD26" si="204">WA22*(1+WB22)*WC22</f>
        <v>5.09</v>
      </c>
      <c r="WE22" s="55" t="s">
        <v>570</v>
      </c>
      <c r="WF22" s="57">
        <v>4.1</v>
      </c>
      <c r="WG22" s="53" t="s">
        <v>568</v>
      </c>
      <c r="WH22" s="53"/>
      <c r="WI22" s="53" t="s">
        <v>569</v>
      </c>
      <c r="WJ22" s="63">
        <f>'[1]80系列普铝推拉门5+12+5钢化'!W23</f>
        <v>0.79</v>
      </c>
      <c r="WK22" s="63"/>
      <c r="WL22" s="63">
        <f>'[1]80系列普铝推拉门5+12+5钢化'!U23</f>
        <v>7.96</v>
      </c>
      <c r="WM22" s="58">
        <f t="shared" ref="WM22:WM26" si="205">WJ22*(1+WK22)*WL22</f>
        <v>6.29</v>
      </c>
      <c r="WN22" s="55" t="s">
        <v>570</v>
      </c>
      <c r="WO22" s="57">
        <v>4.1</v>
      </c>
      <c r="WP22" s="53" t="s">
        <v>568</v>
      </c>
      <c r="WQ22" s="53"/>
      <c r="WR22" s="53" t="s">
        <v>569</v>
      </c>
      <c r="WS22" s="63">
        <f>'[1]80系列普铝推拉门5+12+5钢化'!AF23</f>
        <v>0.92</v>
      </c>
      <c r="WT22" s="63"/>
      <c r="WU22" s="63">
        <f>'[1]80系列普铝推拉门5+12+5钢化'!AD23</f>
        <v>7.96</v>
      </c>
      <c r="WV22" s="58">
        <f t="shared" ref="WV22:WV26" si="206">WS22*(1+WT22)*WU22</f>
        <v>7.32</v>
      </c>
      <c r="WW22" s="55" t="s">
        <v>570</v>
      </c>
      <c r="WX22" s="57">
        <v>4.1</v>
      </c>
      <c r="WY22" s="53" t="s">
        <v>568</v>
      </c>
      <c r="WZ22" s="53"/>
      <c r="XA22" s="53" t="s">
        <v>569</v>
      </c>
      <c r="XB22" s="63">
        <f>'[1]80系列普铝推拉门5+12+5钢化'!AO23</f>
        <v>0.78</v>
      </c>
      <c r="XC22" s="63"/>
      <c r="XD22" s="63">
        <f>'[1]80系列普铝推拉门5+12+5钢化'!AM23</f>
        <v>7.96</v>
      </c>
      <c r="XE22" s="58">
        <f t="shared" ref="XE22:XE26" si="207">XB22*(1+XC22)*XD22</f>
        <v>6.21</v>
      </c>
      <c r="XF22" s="55" t="s">
        <v>570</v>
      </c>
      <c r="XG22" s="57">
        <v>4.1</v>
      </c>
      <c r="XH22" s="53" t="s">
        <v>568</v>
      </c>
      <c r="XI22" s="53"/>
      <c r="XJ22" s="53" t="s">
        <v>569</v>
      </c>
      <c r="XK22" s="63">
        <f>'[1]80系列普铝推拉门5+12+5钢化'!AX23</f>
        <v>0.72</v>
      </c>
      <c r="XL22" s="63"/>
      <c r="XM22" s="63">
        <f>'[1]80系列普铝推拉门5+12+5钢化'!AV23</f>
        <v>7.96</v>
      </c>
      <c r="XN22" s="58">
        <f t="shared" ref="XN22:XN26" si="208">XK22*(1+XL22)*XM22</f>
        <v>5.73</v>
      </c>
      <c r="XO22" s="55" t="s">
        <v>570</v>
      </c>
      <c r="XP22" s="57">
        <v>4.1</v>
      </c>
      <c r="XQ22" s="53" t="s">
        <v>568</v>
      </c>
      <c r="XR22" s="53"/>
      <c r="XS22" s="53" t="s">
        <v>569</v>
      </c>
      <c r="XT22" s="63">
        <f>'[1]80系列普铝推拉门5+12+5钢化'!BG23</f>
        <v>0.73</v>
      </c>
      <c r="XU22" s="63"/>
      <c r="XV22" s="63">
        <f>'[1]80系列普铝推拉门5+12+5钢化'!BE23</f>
        <v>7.96</v>
      </c>
      <c r="XW22" s="58">
        <f t="shared" ref="XW22:XW26" si="209">XT22*(1+XU22)*XV22</f>
        <v>5.81</v>
      </c>
      <c r="XX22" s="55" t="s">
        <v>570</v>
      </c>
    </row>
    <row r="23" spans="1:648">
      <c r="A23" s="57">
        <v>4.2</v>
      </c>
      <c r="B23" s="59" t="s">
        <v>571</v>
      </c>
      <c r="C23" s="60"/>
      <c r="D23" s="53" t="s">
        <v>569</v>
      </c>
      <c r="E23" s="63">
        <f>[1]地弹门!E22</f>
        <v>1.79</v>
      </c>
      <c r="F23" s="63"/>
      <c r="G23" s="63">
        <f>[1]地弹门!C22</f>
        <v>7.96</v>
      </c>
      <c r="H23" s="58">
        <f t="shared" si="138"/>
        <v>14.25</v>
      </c>
      <c r="I23" s="55" t="s">
        <v>570</v>
      </c>
      <c r="J23" s="57">
        <v>4.2</v>
      </c>
      <c r="K23" s="59" t="s">
        <v>571</v>
      </c>
      <c r="L23" s="60"/>
      <c r="M23" s="53" t="s">
        <v>569</v>
      </c>
      <c r="N23" s="63">
        <f>[1]地弹门!O22</f>
        <v>1.63</v>
      </c>
      <c r="O23" s="63"/>
      <c r="P23" s="63">
        <f>[1]地弹门!M22</f>
        <v>7.96</v>
      </c>
      <c r="Q23" s="58">
        <f t="shared" si="139"/>
        <v>12.97</v>
      </c>
      <c r="R23" s="55" t="s">
        <v>570</v>
      </c>
      <c r="S23" s="57">
        <v>4.2</v>
      </c>
      <c r="T23" s="59" t="s">
        <v>571</v>
      </c>
      <c r="U23" s="60"/>
      <c r="V23" s="53" t="s">
        <v>569</v>
      </c>
      <c r="W23" s="63">
        <f>[1]地弹门!Y22</f>
        <v>1.28</v>
      </c>
      <c r="X23" s="63"/>
      <c r="Y23" s="63">
        <f>[1]地弹门!W22</f>
        <v>7.96</v>
      </c>
      <c r="Z23" s="58">
        <f t="shared" si="140"/>
        <v>10.19</v>
      </c>
      <c r="AA23" s="55" t="s">
        <v>570</v>
      </c>
      <c r="AB23" s="57">
        <v>4.2</v>
      </c>
      <c r="AC23" s="59" t="s">
        <v>571</v>
      </c>
      <c r="AD23" s="60"/>
      <c r="AE23" s="53" t="s">
        <v>569</v>
      </c>
      <c r="AF23" s="63">
        <f>'[1]55系列隔热内平开窗（5+12+5LOW -E6）'!E20</f>
        <v>1.76</v>
      </c>
      <c r="AG23" s="63"/>
      <c r="AH23" s="63">
        <f>'[1]55系列隔热内平开窗（5+12+5LOW -E6）'!C20</f>
        <v>7.96</v>
      </c>
      <c r="AI23" s="58">
        <f t="shared" si="141"/>
        <v>14.01</v>
      </c>
      <c r="AJ23" s="55" t="s">
        <v>570</v>
      </c>
      <c r="AK23" s="57">
        <v>4.2</v>
      </c>
      <c r="AL23" s="59" t="s">
        <v>571</v>
      </c>
      <c r="AM23" s="60"/>
      <c r="AN23" s="53" t="s">
        <v>569</v>
      </c>
      <c r="AO23" s="63">
        <f>'[1]55系列隔热内平开窗（5+12+5LOW -E6）'!O20</f>
        <v>1.86</v>
      </c>
      <c r="AP23" s="63"/>
      <c r="AQ23" s="63">
        <f>'[1]55系列隔热内平开窗（5+12+5LOW -E6）'!M20</f>
        <v>7.96</v>
      </c>
      <c r="AR23" s="58">
        <f t="shared" si="142"/>
        <v>14.81</v>
      </c>
      <c r="AS23" s="55" t="s">
        <v>570</v>
      </c>
      <c r="AT23" s="57">
        <v>4.2</v>
      </c>
      <c r="AU23" s="59" t="s">
        <v>571</v>
      </c>
      <c r="AV23" s="60"/>
      <c r="AW23" s="53" t="s">
        <v>569</v>
      </c>
      <c r="AX23" s="63">
        <f>'[1]55系列隔热内平开窗（5+12+5LOW -E6）'!Y20</f>
        <v>1.49</v>
      </c>
      <c r="AY23" s="63"/>
      <c r="AZ23" s="63">
        <f>'[1]55系列隔热内平开窗（5+12+5LOW -E6）'!W20</f>
        <v>7.96</v>
      </c>
      <c r="BA23" s="58">
        <f t="shared" si="143"/>
        <v>11.86</v>
      </c>
      <c r="BB23" s="55" t="s">
        <v>570</v>
      </c>
      <c r="BC23" s="57">
        <v>4.2</v>
      </c>
      <c r="BD23" s="59" t="s">
        <v>571</v>
      </c>
      <c r="BE23" s="60"/>
      <c r="BF23" s="53" t="s">
        <v>569</v>
      </c>
      <c r="BG23" s="63">
        <f>'[1]55系列隔热内平开窗（5+12+5LOW -E6）'!AI20</f>
        <v>1.81</v>
      </c>
      <c r="BH23" s="63"/>
      <c r="BI23" s="63">
        <f>'[1]55系列隔热内平开窗（5+12+5LOW -E6）'!AG20</f>
        <v>7.96</v>
      </c>
      <c r="BJ23" s="58">
        <f t="shared" si="144"/>
        <v>14.41</v>
      </c>
      <c r="BK23" s="55" t="s">
        <v>570</v>
      </c>
      <c r="BL23" s="57">
        <v>4.2</v>
      </c>
      <c r="BM23" s="59" t="s">
        <v>571</v>
      </c>
      <c r="BN23" s="60"/>
      <c r="BO23" s="53" t="s">
        <v>569</v>
      </c>
      <c r="BP23" s="63">
        <f>'[1]55系列隔热内平开窗（5+12+5LOW -E6）'!AS20</f>
        <v>1.73</v>
      </c>
      <c r="BQ23" s="63"/>
      <c r="BR23" s="63">
        <f>'[1]55系列隔热内平开窗（5+12+5LOW -E6）'!AQ20</f>
        <v>7.96</v>
      </c>
      <c r="BS23" s="58">
        <f t="shared" si="145"/>
        <v>13.77</v>
      </c>
      <c r="BT23" s="55" t="s">
        <v>570</v>
      </c>
      <c r="BU23" s="57">
        <v>4.2</v>
      </c>
      <c r="BV23" s="59" t="s">
        <v>571</v>
      </c>
      <c r="BW23" s="60"/>
      <c r="BX23" s="53" t="s">
        <v>569</v>
      </c>
      <c r="BY23" s="63">
        <f>'[1]55系列隔热内平开窗（5+12+5LOW -E6）'!BC20</f>
        <v>2.25</v>
      </c>
      <c r="BZ23" s="63"/>
      <c r="CA23" s="63">
        <f>'[1]55系列隔热内平开窗（5+12+5LOW -E6）'!BA20</f>
        <v>7.96</v>
      </c>
      <c r="CB23" s="58">
        <f t="shared" si="146"/>
        <v>17.91</v>
      </c>
      <c r="CC23" s="55" t="s">
        <v>570</v>
      </c>
      <c r="CD23" s="57">
        <v>4.2</v>
      </c>
      <c r="CE23" s="59" t="s">
        <v>571</v>
      </c>
      <c r="CF23" s="60"/>
      <c r="CG23" s="53" t="s">
        <v>569</v>
      </c>
      <c r="CH23" s="63">
        <f>'[1]55系列隔热内平开窗（5+12+5LOW -E6）'!BM20</f>
        <v>1.92</v>
      </c>
      <c r="CI23" s="63"/>
      <c r="CJ23" s="63">
        <f>'[1]55系列隔热内平开窗（5+12+5LOW -E6）'!BK20</f>
        <v>7.96</v>
      </c>
      <c r="CK23" s="58">
        <f t="shared" si="147"/>
        <v>15.28</v>
      </c>
      <c r="CL23" s="55" t="s">
        <v>570</v>
      </c>
      <c r="CM23" s="57">
        <v>4.2</v>
      </c>
      <c r="CN23" s="59" t="s">
        <v>571</v>
      </c>
      <c r="CO23" s="60"/>
      <c r="CP23" s="53" t="s">
        <v>569</v>
      </c>
      <c r="CQ23" s="63">
        <f>'[1]55系列隔热内平开窗（5+12+5LOW -E6）'!BW20</f>
        <v>1.71</v>
      </c>
      <c r="CR23" s="63"/>
      <c r="CS23" s="63">
        <f>'[1]55系列隔热内平开窗（5+12+5LOW -E6）'!BU20</f>
        <v>7.96</v>
      </c>
      <c r="CT23" s="58">
        <f t="shared" si="148"/>
        <v>13.61</v>
      </c>
      <c r="CU23" s="55" t="s">
        <v>570</v>
      </c>
      <c r="CV23" s="57">
        <v>4.2</v>
      </c>
      <c r="CW23" s="59" t="s">
        <v>571</v>
      </c>
      <c r="CX23" s="60"/>
      <c r="CY23" s="53" t="s">
        <v>569</v>
      </c>
      <c r="CZ23" s="63">
        <f>'[1]55系列隔热内平开窗（5+12+5LOW -E6）'!CG20</f>
        <v>1.67</v>
      </c>
      <c r="DA23" s="63"/>
      <c r="DB23" s="63">
        <f>'[1]55系列隔热内平开窗（5+12+5LOW -E6）'!CE20</f>
        <v>7.96</v>
      </c>
      <c r="DC23" s="58">
        <f t="shared" si="149"/>
        <v>13.29</v>
      </c>
      <c r="DD23" s="55" t="s">
        <v>570</v>
      </c>
      <c r="DE23" s="57">
        <v>4.2</v>
      </c>
      <c r="DF23" s="59" t="s">
        <v>571</v>
      </c>
      <c r="DG23" s="60"/>
      <c r="DH23" s="53" t="s">
        <v>569</v>
      </c>
      <c r="DI23" s="63">
        <f>'[1]55系列隔热内平开窗（5+12+5LOW -E6）'!CQ20</f>
        <v>2.04</v>
      </c>
      <c r="DJ23" s="63"/>
      <c r="DK23" s="63">
        <f>'[1]55系列隔热内平开窗（5+12+5LOW -E6）'!CO20</f>
        <v>7.96</v>
      </c>
      <c r="DL23" s="58">
        <f t="shared" si="150"/>
        <v>16.24</v>
      </c>
      <c r="DM23" s="55" t="s">
        <v>570</v>
      </c>
      <c r="DN23" s="57">
        <v>4.2</v>
      </c>
      <c r="DO23" s="59" t="s">
        <v>571</v>
      </c>
      <c r="DP23" s="60"/>
      <c r="DQ23" s="53" t="s">
        <v>569</v>
      </c>
      <c r="DR23" s="63">
        <f>'[1]55系列隔热内平开窗（5+12+5LOW -E6）'!DA20</f>
        <v>1.86</v>
      </c>
      <c r="DS23" s="63"/>
      <c r="DT23" s="63">
        <f>'[1]55系列隔热内平开窗（5+12+5LOW -E6）'!CY20</f>
        <v>7.96</v>
      </c>
      <c r="DU23" s="58">
        <f t="shared" si="151"/>
        <v>14.81</v>
      </c>
      <c r="DV23" s="55" t="s">
        <v>570</v>
      </c>
      <c r="DW23" s="57">
        <v>4.2</v>
      </c>
      <c r="DX23" s="59" t="s">
        <v>571</v>
      </c>
      <c r="DY23" s="60"/>
      <c r="DZ23" s="53" t="s">
        <v>569</v>
      </c>
      <c r="EA23" s="63">
        <f>'[1]55系列隔热内平开窗（5+12+5LOW -E6）'!DK20</f>
        <v>2.06</v>
      </c>
      <c r="EB23" s="63"/>
      <c r="EC23" s="63">
        <f>'[1]55系列隔热内平开窗（5+12+5LOW -E6）'!DI20</f>
        <v>7.96</v>
      </c>
      <c r="ED23" s="58">
        <f t="shared" si="152"/>
        <v>16.4</v>
      </c>
      <c r="EE23" s="55" t="s">
        <v>570</v>
      </c>
      <c r="EF23" s="57">
        <v>4.2</v>
      </c>
      <c r="EG23" s="59" t="s">
        <v>571</v>
      </c>
      <c r="EH23" s="60"/>
      <c r="EI23" s="53" t="s">
        <v>569</v>
      </c>
      <c r="EJ23" s="63">
        <f>'[1]55系列隔热内平开窗（5+12+5LOW -E6）'!DU20</f>
        <v>1.99</v>
      </c>
      <c r="EK23" s="63"/>
      <c r="EL23" s="63">
        <f>'[1]55系列隔热内平开窗（5+12+5LOW -E6）'!DS20</f>
        <v>7.96</v>
      </c>
      <c r="EM23" s="58">
        <f t="shared" si="153"/>
        <v>15.84</v>
      </c>
      <c r="EN23" s="55" t="s">
        <v>570</v>
      </c>
      <c r="EO23" s="57">
        <v>4.2</v>
      </c>
      <c r="EP23" s="59" t="s">
        <v>571</v>
      </c>
      <c r="EQ23" s="60"/>
      <c r="ER23" s="53" t="s">
        <v>569</v>
      </c>
      <c r="ES23" s="63">
        <f>'[1]55系列隔热内平开窗（5+12+5LOW -E6）'!EE20</f>
        <v>2.79</v>
      </c>
      <c r="ET23" s="63"/>
      <c r="EU23" s="63">
        <f>'[1]55系列隔热内平开窗（5+12+5LOW -E6）'!EC20</f>
        <v>7.96</v>
      </c>
      <c r="EV23" s="58">
        <f t="shared" si="154"/>
        <v>22.21</v>
      </c>
      <c r="EW23" s="55" t="s">
        <v>570</v>
      </c>
      <c r="EX23" s="57">
        <v>4.2</v>
      </c>
      <c r="EY23" s="59" t="s">
        <v>571</v>
      </c>
      <c r="EZ23" s="60"/>
      <c r="FA23" s="53" t="s">
        <v>569</v>
      </c>
      <c r="FB23" s="63">
        <f>'[1]55系列隔热内平开窗（5+12+5LOW -E6）'!EO20</f>
        <v>1.9</v>
      </c>
      <c r="FC23" s="63"/>
      <c r="FD23" s="63">
        <f>'[1]55系列隔热内平开窗（5+12+5LOW -E6）'!EM20</f>
        <v>7.96</v>
      </c>
      <c r="FE23" s="58">
        <f t="shared" si="155"/>
        <v>15.12</v>
      </c>
      <c r="FF23" s="55" t="s">
        <v>570</v>
      </c>
      <c r="FG23" s="57">
        <v>4.2</v>
      </c>
      <c r="FH23" s="59" t="s">
        <v>571</v>
      </c>
      <c r="FI23" s="60"/>
      <c r="FJ23" s="53" t="s">
        <v>569</v>
      </c>
      <c r="FK23" s="63">
        <f>'[1]55系列隔热内平开窗（5+12+5LOW -E6）'!EY20</f>
        <v>3</v>
      </c>
      <c r="FL23" s="63"/>
      <c r="FM23" s="63">
        <f>'[1]55系列隔热内平开窗（5+12+5LOW -E6）'!EW20</f>
        <v>7.96</v>
      </c>
      <c r="FN23" s="58">
        <f t="shared" si="156"/>
        <v>23.88</v>
      </c>
      <c r="FO23" s="55" t="s">
        <v>570</v>
      </c>
      <c r="FP23" s="57">
        <v>4.2</v>
      </c>
      <c r="FQ23" s="59" t="s">
        <v>571</v>
      </c>
      <c r="FR23" s="60"/>
      <c r="FS23" s="53" t="s">
        <v>569</v>
      </c>
      <c r="FT23" s="63">
        <f>'[1]55系列隔热内平开窗（5+12+5LOW -E6）'!FI20</f>
        <v>2.6</v>
      </c>
      <c r="FU23" s="63"/>
      <c r="FV23" s="63">
        <f>'[1]55系列隔热内平开窗（5+12+5LOW -E6）'!FG20</f>
        <v>7.96</v>
      </c>
      <c r="FW23" s="58">
        <f t="shared" si="157"/>
        <v>20.7</v>
      </c>
      <c r="FX23" s="55" t="s">
        <v>570</v>
      </c>
      <c r="FY23" s="57">
        <v>4.2</v>
      </c>
      <c r="FZ23" s="59" t="s">
        <v>571</v>
      </c>
      <c r="GA23" s="60"/>
      <c r="GB23" s="53" t="s">
        <v>569</v>
      </c>
      <c r="GC23" s="63">
        <f>'[1]55系列隔热内平开窗（5+12+5LOW -E6）'!FS20</f>
        <v>1.99</v>
      </c>
      <c r="GD23" s="63"/>
      <c r="GE23" s="63">
        <f>'[1]55系列隔热内平开窗（5+12+5LOW -E6）'!FQ20</f>
        <v>7.96</v>
      </c>
      <c r="GF23" s="58">
        <f t="shared" si="158"/>
        <v>15.84</v>
      </c>
      <c r="GG23" s="55" t="s">
        <v>570</v>
      </c>
      <c r="GH23" s="57">
        <v>4.2</v>
      </c>
      <c r="GI23" s="59" t="s">
        <v>571</v>
      </c>
      <c r="GJ23" s="60"/>
      <c r="GK23" s="53" t="s">
        <v>569</v>
      </c>
      <c r="GL23" s="63">
        <f>'[1]55系列隔热内平开窗（5+12+5LOW -E6）'!GC20</f>
        <v>1.8</v>
      </c>
      <c r="GM23" s="63"/>
      <c r="GN23" s="63">
        <f>'[1]55系列隔热内平开窗（5+12+5LOW -E6）'!GA20</f>
        <v>7.96</v>
      </c>
      <c r="GO23" s="58">
        <f t="shared" si="159"/>
        <v>14.33</v>
      </c>
      <c r="GP23" s="55" t="s">
        <v>570</v>
      </c>
      <c r="GQ23" s="57">
        <v>4.2</v>
      </c>
      <c r="GR23" s="59" t="s">
        <v>571</v>
      </c>
      <c r="GS23" s="60"/>
      <c r="GT23" s="53" t="s">
        <v>569</v>
      </c>
      <c r="GU23" s="63">
        <f>'[1]55系列隔热内平开窗（5+12+5LOW -E6）'!GM20</f>
        <v>5.41</v>
      </c>
      <c r="GV23" s="63"/>
      <c r="GW23" s="63">
        <f>'[1]55系列隔热内平开窗（5+12+5LOW -E6）'!GK20</f>
        <v>7.96</v>
      </c>
      <c r="GX23" s="58">
        <f t="shared" si="160"/>
        <v>43.06</v>
      </c>
      <c r="GY23" s="55" t="s">
        <v>570</v>
      </c>
      <c r="GZ23" s="57">
        <v>4.2</v>
      </c>
      <c r="HA23" s="59" t="s">
        <v>571</v>
      </c>
      <c r="HB23" s="60"/>
      <c r="HC23" s="53" t="s">
        <v>569</v>
      </c>
      <c r="HD23" s="63">
        <f>'[1]55系列隔热内平开窗（5+12+5LOW -E6）'!GW20</f>
        <v>2.53</v>
      </c>
      <c r="HE23" s="63"/>
      <c r="HF23" s="63">
        <f>'[1]55系列隔热内平开窗（5+12+5LOW -E6）'!GU20</f>
        <v>7.96</v>
      </c>
      <c r="HG23" s="58">
        <f t="shared" si="161"/>
        <v>20.14</v>
      </c>
      <c r="HH23" s="55" t="s">
        <v>570</v>
      </c>
      <c r="HI23" s="57">
        <v>4.2</v>
      </c>
      <c r="HJ23" s="59" t="s">
        <v>571</v>
      </c>
      <c r="HK23" s="60"/>
      <c r="HL23" s="53" t="s">
        <v>569</v>
      </c>
      <c r="HM23" s="63">
        <f>'[1]55系列隔热内平开窗（5+12+5LOW -E6）'!HG20</f>
        <v>3</v>
      </c>
      <c r="HN23" s="63"/>
      <c r="HO23" s="63">
        <f>'[1]55系列隔热内平开窗（5+12+5LOW -E6）'!HE20</f>
        <v>7.96</v>
      </c>
      <c r="HP23" s="58">
        <f t="shared" si="162"/>
        <v>23.88</v>
      </c>
      <c r="HQ23" s="55" t="s">
        <v>570</v>
      </c>
      <c r="HR23" s="57">
        <v>4.2</v>
      </c>
      <c r="HS23" s="59" t="s">
        <v>571</v>
      </c>
      <c r="HT23" s="60"/>
      <c r="HU23" s="53" t="s">
        <v>569</v>
      </c>
      <c r="HV23" s="63">
        <f>'[1]55系列隔热内平开窗（5+12+5LOW -E6）'!HQ20</f>
        <v>2.58</v>
      </c>
      <c r="HW23" s="63"/>
      <c r="HX23" s="63">
        <f>'[1]55系列隔热内平开窗（5+12+5LOW -E6）'!HO20</f>
        <v>7.96</v>
      </c>
      <c r="HY23" s="58">
        <f t="shared" si="163"/>
        <v>20.54</v>
      </c>
      <c r="HZ23" s="55" t="s">
        <v>570</v>
      </c>
      <c r="IA23" s="57">
        <v>4.2</v>
      </c>
      <c r="IB23" s="59" t="s">
        <v>571</v>
      </c>
      <c r="IC23" s="60"/>
      <c r="ID23" s="53" t="s">
        <v>569</v>
      </c>
      <c r="IE23" s="63">
        <f>'[1]55系列隔热内平开窗（5+12+5LOW -E6）'!IA20</f>
        <v>5.96</v>
      </c>
      <c r="IF23" s="63"/>
      <c r="IG23" s="63">
        <f>'[1]55系列隔热内平开窗（5+12+5LOW -E6）'!HY20</f>
        <v>7.96</v>
      </c>
      <c r="IH23" s="58">
        <f t="shared" si="164"/>
        <v>47.44</v>
      </c>
      <c r="II23" s="55" t="s">
        <v>570</v>
      </c>
      <c r="IJ23" s="57">
        <v>4.2</v>
      </c>
      <c r="IK23" s="59" t="s">
        <v>571</v>
      </c>
      <c r="IL23" s="60"/>
      <c r="IM23" s="53" t="s">
        <v>569</v>
      </c>
      <c r="IN23" s="63">
        <f>'[1]55系列上悬窗'!$E$20</f>
        <v>5.48</v>
      </c>
      <c r="IO23" s="63"/>
      <c r="IP23" s="63">
        <f>'[1]55系列上悬窗'!$C$20</f>
        <v>7.96</v>
      </c>
      <c r="IQ23" s="58">
        <f t="shared" si="165"/>
        <v>43.62</v>
      </c>
      <c r="IR23" s="55" t="s">
        <v>570</v>
      </c>
      <c r="IS23" s="57">
        <v>4.2</v>
      </c>
      <c r="IT23" s="59" t="s">
        <v>571</v>
      </c>
      <c r="IU23" s="60"/>
      <c r="IV23" s="53" t="s">
        <v>569</v>
      </c>
      <c r="IW23" s="63">
        <f>'[1]55系列上悬窗'!$O$20</f>
        <v>3.97</v>
      </c>
      <c r="IX23" s="63"/>
      <c r="IY23" s="63">
        <f>'[1]55系列上悬窗'!$M$20</f>
        <v>7.96</v>
      </c>
      <c r="IZ23" s="58">
        <f t="shared" si="166"/>
        <v>31.6</v>
      </c>
      <c r="JA23" s="55" t="s">
        <v>570</v>
      </c>
      <c r="JB23" s="57">
        <v>4.2</v>
      </c>
      <c r="JC23" s="59" t="s">
        <v>571</v>
      </c>
      <c r="JD23" s="60"/>
      <c r="JE23" s="53" t="s">
        <v>569</v>
      </c>
      <c r="JF23" s="63">
        <f>'[1]55系列上悬窗'!$Y$20</f>
        <v>3</v>
      </c>
      <c r="JG23" s="63"/>
      <c r="JH23" s="63">
        <f>'[1]55系列上悬窗'!$W$20</f>
        <v>7.96</v>
      </c>
      <c r="JI23" s="58">
        <f t="shared" si="167"/>
        <v>23.88</v>
      </c>
      <c r="JJ23" s="55" t="s">
        <v>570</v>
      </c>
      <c r="JK23" s="57">
        <v>4.2</v>
      </c>
      <c r="JL23" s="59" t="s">
        <v>571</v>
      </c>
      <c r="JM23" s="60"/>
      <c r="JN23" s="53" t="s">
        <v>569</v>
      </c>
      <c r="JO23" s="63">
        <f>'[1]55系列上悬窗'!$AI$20</f>
        <v>3.55</v>
      </c>
      <c r="JP23" s="63"/>
      <c r="JQ23" s="63">
        <f>'[1]55系列上悬窗'!$AG$20</f>
        <v>7.96</v>
      </c>
      <c r="JR23" s="58">
        <f t="shared" si="168"/>
        <v>28.26</v>
      </c>
      <c r="JS23" s="55" t="s">
        <v>570</v>
      </c>
      <c r="JT23" s="57">
        <v>4.2</v>
      </c>
      <c r="JU23" s="59" t="s">
        <v>571</v>
      </c>
      <c r="JV23" s="60"/>
      <c r="JW23" s="53" t="s">
        <v>569</v>
      </c>
      <c r="JX23" s="63">
        <f>'[1]55系列上悬窗'!$AS$20</f>
        <v>5.41</v>
      </c>
      <c r="JY23" s="63"/>
      <c r="JZ23" s="63">
        <f>'[1]55系列上悬窗'!$AQ$20</f>
        <v>7.96</v>
      </c>
      <c r="KA23" s="58">
        <f t="shared" si="169"/>
        <v>43.06</v>
      </c>
      <c r="KB23" s="55" t="s">
        <v>570</v>
      </c>
      <c r="KC23" s="57">
        <v>4.2</v>
      </c>
      <c r="KD23" s="59" t="s">
        <v>571</v>
      </c>
      <c r="KE23" s="60"/>
      <c r="KF23" s="53" t="s">
        <v>569</v>
      </c>
      <c r="KG23" s="63">
        <f>'[1]55系列上悬窗'!$BC$20</f>
        <v>3.24</v>
      </c>
      <c r="KH23" s="63"/>
      <c r="KI23" s="63">
        <f>'[1]55系列上悬窗'!$BA$20</f>
        <v>7.96</v>
      </c>
      <c r="KJ23" s="58">
        <f t="shared" si="170"/>
        <v>25.79</v>
      </c>
      <c r="KK23" s="55" t="s">
        <v>570</v>
      </c>
      <c r="KL23" s="57">
        <v>4.2</v>
      </c>
      <c r="KM23" s="59" t="s">
        <v>571</v>
      </c>
      <c r="KN23" s="60"/>
      <c r="KO23" s="53" t="s">
        <v>569</v>
      </c>
      <c r="KP23" s="63">
        <f>'[1]55系列断桥外平开窗（5+12+5非钢'!$E$20</f>
        <v>2.32</v>
      </c>
      <c r="KQ23" s="63"/>
      <c r="KR23" s="63">
        <f>'[1]55系列断桥外平开窗（5+12+5非钢'!$C$20</f>
        <v>7.96</v>
      </c>
      <c r="KS23" s="58">
        <f t="shared" si="171"/>
        <v>18.47</v>
      </c>
      <c r="KT23" s="55" t="s">
        <v>570</v>
      </c>
      <c r="KU23" s="57">
        <v>4.2</v>
      </c>
      <c r="KV23" s="59" t="s">
        <v>571</v>
      </c>
      <c r="KW23" s="60"/>
      <c r="KX23" s="53" t="s">
        <v>569</v>
      </c>
      <c r="KY23" s="63">
        <f>'[1]55系列断桥外平开窗（5+12+5非钢'!$O$20</f>
        <v>2.47</v>
      </c>
      <c r="KZ23" s="63"/>
      <c r="LA23" s="63">
        <f>'[1]55系列断桥外平开窗（5+12+5非钢'!$M$20</f>
        <v>7.96</v>
      </c>
      <c r="LB23" s="58">
        <f t="shared" si="172"/>
        <v>19.66</v>
      </c>
      <c r="LC23" s="55" t="s">
        <v>570</v>
      </c>
      <c r="LD23" s="57">
        <v>4.2</v>
      </c>
      <c r="LE23" s="59" t="s">
        <v>571</v>
      </c>
      <c r="LF23" s="60"/>
      <c r="LG23" s="53" t="s">
        <v>569</v>
      </c>
      <c r="LH23" s="63">
        <f>'[1]55系列断桥外平开窗（5+12+5非钢'!$Y$20</f>
        <v>2.32</v>
      </c>
      <c r="LI23" s="63"/>
      <c r="LJ23" s="63">
        <f>'[1]55系列断桥外平开窗（5+12+5非钢'!$W$20</f>
        <v>7.96</v>
      </c>
      <c r="LK23" s="58">
        <f t="shared" si="173"/>
        <v>18.47</v>
      </c>
      <c r="LL23" s="55" t="s">
        <v>570</v>
      </c>
      <c r="LM23" s="57">
        <v>4.2</v>
      </c>
      <c r="LN23" s="59" t="s">
        <v>571</v>
      </c>
      <c r="LO23" s="60"/>
      <c r="LP23" s="53" t="s">
        <v>569</v>
      </c>
      <c r="LQ23" s="63">
        <f>'[1]55隔热平开门钢化'!E19</f>
        <v>1.72</v>
      </c>
      <c r="LR23" s="63"/>
      <c r="LS23" s="63">
        <f>'[1]55隔热平开门钢化'!C19</f>
        <v>7.96</v>
      </c>
      <c r="LT23" s="58">
        <f t="shared" si="174"/>
        <v>13.69</v>
      </c>
      <c r="LU23" s="55" t="s">
        <v>570</v>
      </c>
      <c r="LV23" s="57">
        <v>4.2</v>
      </c>
      <c r="LW23" s="59" t="s">
        <v>571</v>
      </c>
      <c r="LX23" s="60"/>
      <c r="LY23" s="53" t="s">
        <v>569</v>
      </c>
      <c r="LZ23" s="63">
        <f>'[1]55隔热平开门钢化'!O19</f>
        <v>1.47</v>
      </c>
      <c r="MA23" s="63"/>
      <c r="MB23" s="63">
        <f>'[1]55隔热平开门钢化'!M19</f>
        <v>7.96</v>
      </c>
      <c r="MC23" s="58">
        <f t="shared" si="175"/>
        <v>11.7</v>
      </c>
      <c r="MD23" s="55" t="s">
        <v>570</v>
      </c>
      <c r="ME23" s="57">
        <v>4.2</v>
      </c>
      <c r="MF23" s="59" t="s">
        <v>571</v>
      </c>
      <c r="MG23" s="60"/>
      <c r="MH23" s="53" t="s">
        <v>569</v>
      </c>
      <c r="MI23" s="63">
        <f>'[1]55隔热平开门钢化'!Y19</f>
        <v>1.6</v>
      </c>
      <c r="MJ23" s="63"/>
      <c r="MK23" s="63">
        <f>'[1]55隔热平开门钢化'!W19</f>
        <v>7.96</v>
      </c>
      <c r="ML23" s="58">
        <f t="shared" si="176"/>
        <v>12.74</v>
      </c>
      <c r="MM23" s="55" t="s">
        <v>570</v>
      </c>
      <c r="MN23" s="57">
        <v>4.2</v>
      </c>
      <c r="MO23" s="59" t="s">
        <v>571</v>
      </c>
      <c r="MP23" s="60"/>
      <c r="MQ23" s="53" t="s">
        <v>569</v>
      </c>
      <c r="MR23" s="63">
        <f>'[1]55隔热平开门钢化'!AI19</f>
        <v>2.84</v>
      </c>
      <c r="MS23" s="63"/>
      <c r="MT23" s="63">
        <f>'[1]55隔热平开门钢化'!AG19</f>
        <v>7.96</v>
      </c>
      <c r="MU23" s="58">
        <f t="shared" si="177"/>
        <v>22.61</v>
      </c>
      <c r="MV23" s="55" t="s">
        <v>570</v>
      </c>
      <c r="MW23" s="57">
        <v>4.2</v>
      </c>
      <c r="MX23" s="59" t="s">
        <v>571</v>
      </c>
      <c r="MY23" s="60"/>
      <c r="MZ23" s="53" t="s">
        <v>569</v>
      </c>
      <c r="NA23" s="63">
        <f>'[1]55隔热平开门钢化'!AS19</f>
        <v>2.13</v>
      </c>
      <c r="NB23" s="63"/>
      <c r="NC23" s="63">
        <f>'[1]55隔热平开门钢化'!AQ19</f>
        <v>7.96</v>
      </c>
      <c r="ND23" s="58">
        <f t="shared" si="178"/>
        <v>16.95</v>
      </c>
      <c r="NE23" s="55" t="s">
        <v>570</v>
      </c>
      <c r="NF23" s="57">
        <v>4.2</v>
      </c>
      <c r="NG23" s="59" t="s">
        <v>571</v>
      </c>
      <c r="NH23" s="60"/>
      <c r="NI23" s="53" t="s">
        <v>569</v>
      </c>
      <c r="NJ23" s="63">
        <f>'[1]55隔热平开门钢化'!BM19</f>
        <v>1.6</v>
      </c>
      <c r="NK23" s="63"/>
      <c r="NL23" s="63">
        <f>'[1]55隔热平开门钢化'!BK19</f>
        <v>7.96</v>
      </c>
      <c r="NM23" s="58">
        <f t="shared" si="179"/>
        <v>12.74</v>
      </c>
      <c r="NN23" s="55" t="s">
        <v>570</v>
      </c>
      <c r="NO23" s="57">
        <v>4.2</v>
      </c>
      <c r="NP23" s="59" t="s">
        <v>571</v>
      </c>
      <c r="NQ23" s="60"/>
      <c r="NR23" s="53" t="s">
        <v>569</v>
      </c>
      <c r="NS23" s="63">
        <f>'[1]55系列普铝外平开窗'!$E$20</f>
        <v>2.31</v>
      </c>
      <c r="NT23" s="63"/>
      <c r="NU23" s="63">
        <f>'[1]55系列普铝外平开窗'!$C$20</f>
        <v>7.96</v>
      </c>
      <c r="NV23" s="58">
        <f t="shared" si="180"/>
        <v>18.39</v>
      </c>
      <c r="NW23" s="55" t="s">
        <v>570</v>
      </c>
      <c r="NX23" s="57">
        <v>4.2</v>
      </c>
      <c r="NY23" s="59" t="s">
        <v>571</v>
      </c>
      <c r="NZ23" s="60"/>
      <c r="OA23" s="53" t="s">
        <v>569</v>
      </c>
      <c r="OB23" s="63">
        <f>'[1]55系列普铝固定窗 (2)'!$E$20</f>
        <v>3.01</v>
      </c>
      <c r="OC23" s="63"/>
      <c r="OD23" s="63">
        <f>'[1]55系列普铝固定窗 (2)'!$C$20</f>
        <v>7.96</v>
      </c>
      <c r="OE23" s="58">
        <f t="shared" si="181"/>
        <v>23.96</v>
      </c>
      <c r="OF23" s="55" t="s">
        <v>570</v>
      </c>
      <c r="OG23" s="57">
        <v>4.2</v>
      </c>
      <c r="OH23" s="59" t="s">
        <v>571</v>
      </c>
      <c r="OI23" s="60"/>
      <c r="OJ23" s="53" t="s">
        <v>569</v>
      </c>
      <c r="OK23" s="63">
        <f>'[1]55系列普铝固定窗 (2)'!$O$20</f>
        <v>2.53</v>
      </c>
      <c r="OL23" s="63"/>
      <c r="OM23" s="63">
        <f>'[1]55系列普铝固定窗 (2)'!$M$20</f>
        <v>7.96</v>
      </c>
      <c r="ON23" s="58">
        <f t="shared" si="182"/>
        <v>20.14</v>
      </c>
      <c r="OO23" s="55" t="s">
        <v>570</v>
      </c>
      <c r="OP23" s="57">
        <v>4.2</v>
      </c>
      <c r="OQ23" s="59" t="s">
        <v>571</v>
      </c>
      <c r="OR23" s="60"/>
      <c r="OS23" s="53" t="s">
        <v>569</v>
      </c>
      <c r="OT23" s="63">
        <f>'[1]55系列普铝固定窗 (2)'!$Y$20</f>
        <v>3</v>
      </c>
      <c r="OU23" s="63"/>
      <c r="OV23" s="63">
        <f>'[1]55系列普铝固定窗 (2)'!$W$20</f>
        <v>7.96</v>
      </c>
      <c r="OW23" s="58">
        <f t="shared" si="183"/>
        <v>23.88</v>
      </c>
      <c r="OX23" s="55" t="s">
        <v>570</v>
      </c>
      <c r="OY23" s="57">
        <v>4.2</v>
      </c>
      <c r="OZ23" s="59" t="s">
        <v>571</v>
      </c>
      <c r="PA23" s="60"/>
      <c r="PB23" s="53" t="s">
        <v>569</v>
      </c>
      <c r="PC23" s="63">
        <f>'[1]55系列普铝内平开窗'!$E$20</f>
        <v>1.57</v>
      </c>
      <c r="PD23" s="63"/>
      <c r="PE23" s="63">
        <f>'[1]55系列普铝内平开窗'!$C$20</f>
        <v>7.96</v>
      </c>
      <c r="PF23" s="58">
        <f t="shared" si="184"/>
        <v>12.5</v>
      </c>
      <c r="PG23" s="55" t="s">
        <v>570</v>
      </c>
      <c r="PH23" s="57">
        <v>4.2</v>
      </c>
      <c r="PI23" s="59" t="s">
        <v>571</v>
      </c>
      <c r="PJ23" s="60"/>
      <c r="PK23" s="53" t="s">
        <v>569</v>
      </c>
      <c r="PL23" s="63">
        <f>'[1]55系列普铝外平开窗'!$O$20</f>
        <v>2.32</v>
      </c>
      <c r="PM23" s="63"/>
      <c r="PN23" s="63">
        <f>'[1]55系列普铝外平开窗'!$M$20</f>
        <v>7.96</v>
      </c>
      <c r="PO23" s="58">
        <f t="shared" si="185"/>
        <v>18.47</v>
      </c>
      <c r="PP23" s="55" t="s">
        <v>570</v>
      </c>
      <c r="PQ23" s="57">
        <v>4.2</v>
      </c>
      <c r="PR23" s="59" t="s">
        <v>571</v>
      </c>
      <c r="PS23" s="60"/>
      <c r="PT23" s="53" t="s">
        <v>569</v>
      </c>
      <c r="PU23" s="63">
        <f>'[1]55系列普铝外平开窗'!$Y$20</f>
        <v>1.86</v>
      </c>
      <c r="PV23" s="63"/>
      <c r="PW23" s="63">
        <f>'[1]55系列普铝外平开窗'!$W$20</f>
        <v>7.96</v>
      </c>
      <c r="PX23" s="58">
        <f t="shared" si="186"/>
        <v>14.81</v>
      </c>
      <c r="PY23" s="55" t="s">
        <v>570</v>
      </c>
      <c r="PZ23" s="57">
        <v>4.2</v>
      </c>
      <c r="QA23" s="59" t="s">
        <v>571</v>
      </c>
      <c r="QB23" s="60"/>
      <c r="QC23" s="53" t="s">
        <v>569</v>
      </c>
      <c r="QD23" s="63">
        <f>'[1]80系列隔热推拉窗5+12+5'!E22</f>
        <v>2.53</v>
      </c>
      <c r="QE23" s="63"/>
      <c r="QF23" s="63">
        <f>'[1]80系列隔热推拉窗5+12+5'!C22</f>
        <v>7.96</v>
      </c>
      <c r="QG23" s="58">
        <f t="shared" si="187"/>
        <v>20.14</v>
      </c>
      <c r="QH23" s="55" t="s">
        <v>570</v>
      </c>
      <c r="QI23" s="57">
        <v>4.2</v>
      </c>
      <c r="QJ23" s="59" t="s">
        <v>571</v>
      </c>
      <c r="QK23" s="60"/>
      <c r="QL23" s="53" t="s">
        <v>569</v>
      </c>
      <c r="QM23" s="63">
        <f>'[1]80系列隔热推拉窗5+12+5'!N22</f>
        <v>2.04</v>
      </c>
      <c r="QN23" s="63"/>
      <c r="QO23" s="63">
        <f>'[1]80系列隔热推拉窗5+12+5'!L22</f>
        <v>7.96</v>
      </c>
      <c r="QP23" s="58">
        <f t="shared" si="188"/>
        <v>16.24</v>
      </c>
      <c r="QQ23" s="55" t="s">
        <v>570</v>
      </c>
      <c r="QR23" s="57">
        <v>4.2</v>
      </c>
      <c r="QS23" s="59" t="s">
        <v>571</v>
      </c>
      <c r="QT23" s="60"/>
      <c r="QU23" s="53" t="s">
        <v>569</v>
      </c>
      <c r="QV23" s="63">
        <f>'[1]80系列隔热推拉窗5+12+5'!W22</f>
        <v>3</v>
      </c>
      <c r="QW23" s="63"/>
      <c r="QX23" s="63">
        <f>'[1]80系列隔热推拉窗5+12+5'!U22</f>
        <v>7.96</v>
      </c>
      <c r="QY23" s="58">
        <f t="shared" si="189"/>
        <v>23.88</v>
      </c>
      <c r="QZ23" s="55" t="s">
        <v>570</v>
      </c>
      <c r="RA23" s="57">
        <v>4.2</v>
      </c>
      <c r="RB23" s="59" t="s">
        <v>571</v>
      </c>
      <c r="RC23" s="60"/>
      <c r="RD23" s="53" t="s">
        <v>569</v>
      </c>
      <c r="RE23" s="63">
        <f>'[1]80系列隔热推拉窗5+12+5'!AF22</f>
        <v>2.42</v>
      </c>
      <c r="RF23" s="63"/>
      <c r="RG23" s="63">
        <f>'[1]80系列隔热推拉窗5+12+5'!AD22</f>
        <v>7.96</v>
      </c>
      <c r="RH23" s="58">
        <f t="shared" si="190"/>
        <v>19.26</v>
      </c>
      <c r="RI23" s="55" t="s">
        <v>570</v>
      </c>
      <c r="RJ23" s="57">
        <v>4.2</v>
      </c>
      <c r="RK23" s="59" t="s">
        <v>571</v>
      </c>
      <c r="RL23" s="60"/>
      <c r="RM23" s="53" t="s">
        <v>569</v>
      </c>
      <c r="RN23" s="63">
        <f>'[1]80系列普铝推拉窗平开窗'!E32</f>
        <v>1.57</v>
      </c>
      <c r="RO23" s="63"/>
      <c r="RP23" s="63">
        <f>'[1]80系列普铝推拉窗平开窗'!C32</f>
        <v>7.96</v>
      </c>
      <c r="RQ23" s="58">
        <f t="shared" si="191"/>
        <v>12.5</v>
      </c>
      <c r="RR23" s="55" t="s">
        <v>570</v>
      </c>
      <c r="RS23" s="57">
        <v>4.2</v>
      </c>
      <c r="RT23" s="59" t="s">
        <v>571</v>
      </c>
      <c r="RU23" s="60"/>
      <c r="RV23" s="53" t="s">
        <v>569</v>
      </c>
      <c r="RW23" s="63">
        <f>'[1]80系列普铝推拉窗平开窗'!N32</f>
        <v>1.8</v>
      </c>
      <c r="RX23" s="63"/>
      <c r="RY23" s="63">
        <f>'[1]80系列普铝推拉窗平开窗'!L32</f>
        <v>7.96</v>
      </c>
      <c r="RZ23" s="58">
        <f t="shared" si="192"/>
        <v>14.33</v>
      </c>
      <c r="SA23" s="55" t="s">
        <v>570</v>
      </c>
      <c r="SB23" s="57">
        <v>4.2</v>
      </c>
      <c r="SC23" s="59" t="s">
        <v>571</v>
      </c>
      <c r="SD23" s="60"/>
      <c r="SE23" s="53" t="s">
        <v>569</v>
      </c>
      <c r="SF23" s="63">
        <f>'[1]80系列普铝推拉窗平开窗'!W32</f>
        <v>1.8</v>
      </c>
      <c r="SG23" s="63"/>
      <c r="SH23" s="63">
        <f>'[1]80系列普铝推拉窗平开窗'!U32</f>
        <v>7.96</v>
      </c>
      <c r="SI23" s="58">
        <f t="shared" si="193"/>
        <v>14.33</v>
      </c>
      <c r="SJ23" s="55" t="s">
        <v>570</v>
      </c>
      <c r="SK23" s="57">
        <v>4.2</v>
      </c>
      <c r="SL23" s="59" t="s">
        <v>571</v>
      </c>
      <c r="SM23" s="60"/>
      <c r="SN23" s="53" t="s">
        <v>569</v>
      </c>
      <c r="SO23" s="63">
        <f>'[1]80系列普铝推拉窗平开窗'!AF32</f>
        <v>1.36</v>
      </c>
      <c r="SP23" s="63"/>
      <c r="SQ23" s="63">
        <f>'[1]80系列普铝推拉窗平开窗'!AD32</f>
        <v>7.96</v>
      </c>
      <c r="SR23" s="58">
        <f t="shared" si="194"/>
        <v>10.83</v>
      </c>
      <c r="SS23" s="55" t="s">
        <v>570</v>
      </c>
      <c r="ST23" s="57">
        <v>4.2</v>
      </c>
      <c r="SU23" s="59" t="s">
        <v>571</v>
      </c>
      <c r="SV23" s="60"/>
      <c r="SW23" s="53" t="s">
        <v>569</v>
      </c>
      <c r="SX23" s="63">
        <f>'[1]80系列普铝推拉窗平开窗'!AO32</f>
        <v>1.44</v>
      </c>
      <c r="SY23" s="63"/>
      <c r="SZ23" s="63">
        <f>'[1]80系列普铝推拉窗平开窗'!AM32</f>
        <v>7.96</v>
      </c>
      <c r="TA23" s="58">
        <f t="shared" si="195"/>
        <v>11.46</v>
      </c>
      <c r="TB23" s="55" t="s">
        <v>570</v>
      </c>
      <c r="TC23" s="57">
        <v>4.2</v>
      </c>
      <c r="TD23" s="59" t="s">
        <v>571</v>
      </c>
      <c r="TE23" s="60"/>
      <c r="TF23" s="53" t="s">
        <v>569</v>
      </c>
      <c r="TG23" s="63">
        <f>'[1]80系列普铝推拉窗平开窗'!AX32</f>
        <v>1.92</v>
      </c>
      <c r="TH23" s="63"/>
      <c r="TI23" s="63">
        <f>'[1]80系列普铝推拉窗平开窗'!AV32</f>
        <v>7.96</v>
      </c>
      <c r="TJ23" s="58">
        <f t="shared" si="196"/>
        <v>15.28</v>
      </c>
      <c r="TK23" s="55" t="s">
        <v>570</v>
      </c>
      <c r="TL23" s="57">
        <v>4.2</v>
      </c>
      <c r="TM23" s="59" t="s">
        <v>571</v>
      </c>
      <c r="TN23" s="60"/>
      <c r="TO23" s="53" t="s">
        <v>569</v>
      </c>
      <c r="TP23" s="63">
        <f>'[1]80系列普铝推拉窗平开窗'!BG32</f>
        <v>2.27</v>
      </c>
      <c r="TQ23" s="63"/>
      <c r="TR23" s="63">
        <f>'[1]80系列普铝推拉窗平开窗'!BE32</f>
        <v>7.96</v>
      </c>
      <c r="TS23" s="58">
        <f t="shared" si="197"/>
        <v>18.07</v>
      </c>
      <c r="TT23" s="55" t="s">
        <v>570</v>
      </c>
      <c r="TU23" s="57">
        <v>4.2</v>
      </c>
      <c r="TV23" s="59" t="s">
        <v>571</v>
      </c>
      <c r="TW23" s="60"/>
      <c r="TX23" s="53" t="s">
        <v>569</v>
      </c>
      <c r="TY23" s="63">
        <f>'[1]80系列普铝推拉窗平开窗'!BP32</f>
        <v>2.55</v>
      </c>
      <c r="TZ23" s="63"/>
      <c r="UA23" s="63">
        <f>'[1]80系列普铝推拉窗平开窗'!BN32</f>
        <v>7.96</v>
      </c>
      <c r="UB23" s="58">
        <f t="shared" si="198"/>
        <v>20.3</v>
      </c>
      <c r="UC23" s="55" t="s">
        <v>570</v>
      </c>
      <c r="UD23" s="57">
        <v>4.2</v>
      </c>
      <c r="UE23" s="59" t="s">
        <v>571</v>
      </c>
      <c r="UF23" s="60"/>
      <c r="UG23" s="53" t="s">
        <v>569</v>
      </c>
      <c r="UH23" s="63">
        <f>'[1]80系列普铝推拉窗平开窗'!BY32</f>
        <v>2.74</v>
      </c>
      <c r="UI23" s="63"/>
      <c r="UJ23" s="63">
        <f>'[1]80系列普铝推拉窗平开窗'!BW32</f>
        <v>7.96</v>
      </c>
      <c r="UK23" s="58">
        <f t="shared" si="199"/>
        <v>21.81</v>
      </c>
      <c r="UL23" s="55" t="s">
        <v>570</v>
      </c>
      <c r="UM23" s="57">
        <v>4.2</v>
      </c>
      <c r="UN23" s="59" t="s">
        <v>571</v>
      </c>
      <c r="UO23" s="60"/>
      <c r="UP23" s="53" t="s">
        <v>569</v>
      </c>
      <c r="UQ23" s="63">
        <f>'[1]80系列普铝推拉窗平开窗'!CH32</f>
        <v>2.72</v>
      </c>
      <c r="UR23" s="63"/>
      <c r="US23" s="63">
        <f>'[1]80系列普铝推拉窗平开窗'!CF32</f>
        <v>7.96</v>
      </c>
      <c r="UT23" s="58">
        <f t="shared" si="200"/>
        <v>21.65</v>
      </c>
      <c r="UU23" s="55" t="s">
        <v>570</v>
      </c>
      <c r="UV23" s="57">
        <v>4.2</v>
      </c>
      <c r="UW23" s="59" t="s">
        <v>571</v>
      </c>
      <c r="UX23" s="60"/>
      <c r="UY23" s="53" t="s">
        <v>569</v>
      </c>
      <c r="UZ23" s="63">
        <f>'[1]80系列普铝推拉窗平开窗'!CQ32</f>
        <v>2.53</v>
      </c>
      <c r="VA23" s="63"/>
      <c r="VB23" s="63">
        <f>'[1]80系列普铝推拉窗平开窗'!CO32</f>
        <v>7.96</v>
      </c>
      <c r="VC23" s="58">
        <f t="shared" si="201"/>
        <v>20.14</v>
      </c>
      <c r="VD23" s="55" t="s">
        <v>570</v>
      </c>
      <c r="VE23" s="57">
        <v>4.2</v>
      </c>
      <c r="VF23" s="59" t="s">
        <v>571</v>
      </c>
      <c r="VG23" s="60"/>
      <c r="VH23" s="53" t="s">
        <v>569</v>
      </c>
      <c r="VI23" s="63">
        <f>'[1]80系列普铝推拉窗平开窗'!CZ32</f>
        <v>3.28</v>
      </c>
      <c r="VJ23" s="63"/>
      <c r="VK23" s="63">
        <f>'[1]80系列普铝推拉窗平开窗'!CX32</f>
        <v>7.96</v>
      </c>
      <c r="VL23" s="58">
        <f t="shared" si="202"/>
        <v>26.11</v>
      </c>
      <c r="VM23" s="55" t="s">
        <v>570</v>
      </c>
      <c r="VN23" s="57">
        <v>4.2</v>
      </c>
      <c r="VO23" s="59" t="s">
        <v>571</v>
      </c>
      <c r="VP23" s="60"/>
      <c r="VQ23" s="53" t="s">
        <v>569</v>
      </c>
      <c r="VR23" s="63">
        <f>'[1]80系列普铝推拉门5+12+5钢化'!E22</f>
        <v>1.37</v>
      </c>
      <c r="VS23" s="63"/>
      <c r="VT23" s="63">
        <f>'[1]80系列普铝推拉门5+12+5钢化'!C22</f>
        <v>7.96</v>
      </c>
      <c r="VU23" s="58">
        <f t="shared" si="203"/>
        <v>10.91</v>
      </c>
      <c r="VV23" s="55" t="s">
        <v>570</v>
      </c>
      <c r="VW23" s="57">
        <v>4.2</v>
      </c>
      <c r="VX23" s="59" t="s">
        <v>571</v>
      </c>
      <c r="VY23" s="60"/>
      <c r="VZ23" s="53" t="s">
        <v>569</v>
      </c>
      <c r="WA23" s="63">
        <f>'[1]80系列普铝推拉门5+12+5钢化'!N22</f>
        <v>1.37</v>
      </c>
      <c r="WB23" s="63"/>
      <c r="WC23" s="63">
        <f>'[1]80系列普铝推拉门5+12+5钢化'!L22</f>
        <v>7.96</v>
      </c>
      <c r="WD23" s="58">
        <f t="shared" si="204"/>
        <v>10.91</v>
      </c>
      <c r="WE23" s="55" t="s">
        <v>570</v>
      </c>
      <c r="WF23" s="57">
        <v>4.2</v>
      </c>
      <c r="WG23" s="59" t="s">
        <v>571</v>
      </c>
      <c r="WH23" s="60"/>
      <c r="WI23" s="53" t="s">
        <v>569</v>
      </c>
      <c r="WJ23" s="63">
        <f>'[1]80系列普铝推拉门5+12+5钢化'!W22</f>
        <v>1.16</v>
      </c>
      <c r="WK23" s="63"/>
      <c r="WL23" s="63">
        <f>'[1]80系列普铝推拉门5+12+5钢化'!U22</f>
        <v>7.96</v>
      </c>
      <c r="WM23" s="58">
        <f t="shared" si="205"/>
        <v>9.23</v>
      </c>
      <c r="WN23" s="55" t="s">
        <v>570</v>
      </c>
      <c r="WO23" s="57">
        <v>4.2</v>
      </c>
      <c r="WP23" s="59" t="s">
        <v>571</v>
      </c>
      <c r="WQ23" s="60"/>
      <c r="WR23" s="53" t="s">
        <v>569</v>
      </c>
      <c r="WS23" s="63">
        <f>'[1]80系列普铝推拉门5+12+5钢化'!AF22</f>
        <v>1.83</v>
      </c>
      <c r="WT23" s="63"/>
      <c r="WU23" s="63">
        <f>'[1]80系列普铝推拉门5+12+5钢化'!AD22</f>
        <v>7.96</v>
      </c>
      <c r="WV23" s="58">
        <f t="shared" si="206"/>
        <v>14.57</v>
      </c>
      <c r="WW23" s="55" t="s">
        <v>570</v>
      </c>
      <c r="WX23" s="57">
        <v>4.2</v>
      </c>
      <c r="WY23" s="59" t="s">
        <v>571</v>
      </c>
      <c r="WZ23" s="60"/>
      <c r="XA23" s="53" t="s">
        <v>569</v>
      </c>
      <c r="XB23" s="63">
        <f>'[1]80系列普铝推拉门5+12+5钢化'!AO22</f>
        <v>1.3</v>
      </c>
      <c r="XC23" s="63"/>
      <c r="XD23" s="63">
        <f>'[1]80系列普铝推拉门5+12+5钢化'!AM22</f>
        <v>7.96</v>
      </c>
      <c r="XE23" s="58">
        <f t="shared" si="207"/>
        <v>10.35</v>
      </c>
      <c r="XF23" s="55" t="s">
        <v>570</v>
      </c>
      <c r="XG23" s="57">
        <v>4.2</v>
      </c>
      <c r="XH23" s="59" t="s">
        <v>571</v>
      </c>
      <c r="XI23" s="60"/>
      <c r="XJ23" s="53" t="s">
        <v>569</v>
      </c>
      <c r="XK23" s="63">
        <f>'[1]80系列普铝推拉门5+12+5钢化'!AX22</f>
        <v>1.24</v>
      </c>
      <c r="XL23" s="63"/>
      <c r="XM23" s="63">
        <f>'[1]80系列普铝推拉门5+12+5钢化'!AV22</f>
        <v>7.96</v>
      </c>
      <c r="XN23" s="58">
        <f t="shared" si="208"/>
        <v>9.87</v>
      </c>
      <c r="XO23" s="55" t="s">
        <v>570</v>
      </c>
      <c r="XP23" s="57">
        <v>4.2</v>
      </c>
      <c r="XQ23" s="59" t="s">
        <v>571</v>
      </c>
      <c r="XR23" s="60"/>
      <c r="XS23" s="53" t="s">
        <v>569</v>
      </c>
      <c r="XT23" s="63">
        <f>'[1]80系列普铝推拉门5+12+5钢化'!BG22</f>
        <v>1.51</v>
      </c>
      <c r="XU23" s="63"/>
      <c r="XV23" s="63">
        <f>'[1]80系列普铝推拉门5+12+5钢化'!BE22</f>
        <v>7.96</v>
      </c>
      <c r="XW23" s="58">
        <f t="shared" si="209"/>
        <v>12.02</v>
      </c>
      <c r="XX23" s="55" t="s">
        <v>570</v>
      </c>
    </row>
    <row r="24" spans="1:648">
      <c r="A24" s="57">
        <v>4.3</v>
      </c>
      <c r="B24" s="59" t="s">
        <v>572</v>
      </c>
      <c r="C24" s="60"/>
      <c r="D24" s="53" t="s">
        <v>569</v>
      </c>
      <c r="E24" s="63">
        <f>[1]地弹门!E24</f>
        <v>0.22</v>
      </c>
      <c r="F24" s="63"/>
      <c r="G24" s="63">
        <f>[1]地弹门!C24</f>
        <v>20.35</v>
      </c>
      <c r="H24" s="58">
        <f t="shared" si="138"/>
        <v>4.48</v>
      </c>
      <c r="I24" s="55" t="s">
        <v>573</v>
      </c>
      <c r="J24" s="57">
        <v>4.3</v>
      </c>
      <c r="K24" s="59" t="s">
        <v>572</v>
      </c>
      <c r="L24" s="60"/>
      <c r="M24" s="53" t="s">
        <v>569</v>
      </c>
      <c r="N24" s="63">
        <f>[1]地弹门!O24</f>
        <v>0.2</v>
      </c>
      <c r="O24" s="63"/>
      <c r="P24" s="63">
        <f>[1]地弹门!M24</f>
        <v>20.35</v>
      </c>
      <c r="Q24" s="58">
        <f t="shared" si="139"/>
        <v>4.07</v>
      </c>
      <c r="R24" s="55" t="s">
        <v>573</v>
      </c>
      <c r="S24" s="57">
        <v>4.3</v>
      </c>
      <c r="T24" s="59" t="s">
        <v>572</v>
      </c>
      <c r="U24" s="60"/>
      <c r="V24" s="53" t="s">
        <v>569</v>
      </c>
      <c r="W24" s="63">
        <f>[1]地弹门!Y24</f>
        <v>0.16</v>
      </c>
      <c r="X24" s="63"/>
      <c r="Y24" s="63">
        <f>[1]地弹门!W24</f>
        <v>20.35</v>
      </c>
      <c r="Z24" s="58">
        <f t="shared" si="140"/>
        <v>3.26</v>
      </c>
      <c r="AA24" s="55" t="s">
        <v>573</v>
      </c>
      <c r="AB24" s="57">
        <v>4.3</v>
      </c>
      <c r="AC24" s="59" t="s">
        <v>572</v>
      </c>
      <c r="AD24" s="60"/>
      <c r="AE24" s="53" t="s">
        <v>569</v>
      </c>
      <c r="AF24" s="63">
        <f>'[1]55系列隔热内平开窗（5+12+5LOW -E6）'!E22</f>
        <v>0.22</v>
      </c>
      <c r="AG24" s="63"/>
      <c r="AH24" s="63">
        <f>'[1]55系列隔热内平开窗（5+12+5LOW -E6）'!C22</f>
        <v>20.35</v>
      </c>
      <c r="AI24" s="58">
        <f t="shared" si="141"/>
        <v>4.48</v>
      </c>
      <c r="AJ24" s="55" t="s">
        <v>573</v>
      </c>
      <c r="AK24" s="57">
        <v>4.3</v>
      </c>
      <c r="AL24" s="59" t="s">
        <v>572</v>
      </c>
      <c r="AM24" s="60"/>
      <c r="AN24" s="53" t="s">
        <v>569</v>
      </c>
      <c r="AO24" s="63">
        <f>'[1]55系列隔热内平开窗（5+12+5LOW -E6）'!O22</f>
        <v>0.23</v>
      </c>
      <c r="AP24" s="63"/>
      <c r="AQ24" s="63">
        <f>'[1]55系列隔热内平开窗（5+12+5LOW -E6）'!M22</f>
        <v>20.35</v>
      </c>
      <c r="AR24" s="58">
        <f t="shared" si="142"/>
        <v>4.68</v>
      </c>
      <c r="AS24" s="55" t="s">
        <v>573</v>
      </c>
      <c r="AT24" s="57">
        <v>4.3</v>
      </c>
      <c r="AU24" s="59" t="s">
        <v>572</v>
      </c>
      <c r="AV24" s="60"/>
      <c r="AW24" s="53" t="s">
        <v>569</v>
      </c>
      <c r="AX24" s="63">
        <f>'[1]55系列隔热内平开窗（5+12+5LOW -E6）'!Y22</f>
        <v>0.19</v>
      </c>
      <c r="AY24" s="63"/>
      <c r="AZ24" s="63">
        <f>'[1]55系列隔热内平开窗（5+12+5LOW -E6）'!W22</f>
        <v>20.35</v>
      </c>
      <c r="BA24" s="58">
        <f t="shared" si="143"/>
        <v>3.87</v>
      </c>
      <c r="BB24" s="55" t="s">
        <v>573</v>
      </c>
      <c r="BC24" s="57">
        <v>4.3</v>
      </c>
      <c r="BD24" s="59" t="s">
        <v>572</v>
      </c>
      <c r="BE24" s="60"/>
      <c r="BF24" s="53" t="s">
        <v>569</v>
      </c>
      <c r="BG24" s="63">
        <f>'[1]55系列隔热内平开窗（5+12+5LOW -E6）'!AI22</f>
        <v>0.23</v>
      </c>
      <c r="BH24" s="63"/>
      <c r="BI24" s="63">
        <f>'[1]55系列隔热内平开窗（5+12+5LOW -E6）'!AG22</f>
        <v>20.35</v>
      </c>
      <c r="BJ24" s="58">
        <f t="shared" si="144"/>
        <v>4.68</v>
      </c>
      <c r="BK24" s="55" t="s">
        <v>573</v>
      </c>
      <c r="BL24" s="57">
        <v>4.3</v>
      </c>
      <c r="BM24" s="59" t="s">
        <v>572</v>
      </c>
      <c r="BN24" s="60"/>
      <c r="BO24" s="53" t="s">
        <v>569</v>
      </c>
      <c r="BP24" s="63">
        <f>'[1]55系列隔热内平开窗（5+12+5LOW -E6）'!AS22</f>
        <v>0.22</v>
      </c>
      <c r="BQ24" s="63"/>
      <c r="BR24" s="63">
        <f>'[1]55系列隔热内平开窗（5+12+5LOW -E6）'!AQ22</f>
        <v>20.35</v>
      </c>
      <c r="BS24" s="58">
        <f t="shared" si="145"/>
        <v>4.48</v>
      </c>
      <c r="BT24" s="55" t="s">
        <v>573</v>
      </c>
      <c r="BU24" s="57">
        <v>4.3</v>
      </c>
      <c r="BV24" s="59" t="s">
        <v>572</v>
      </c>
      <c r="BW24" s="60"/>
      <c r="BX24" s="53" t="s">
        <v>569</v>
      </c>
      <c r="BY24" s="63">
        <f>'[1]55系列隔热内平开窗（5+12+5LOW -E6）'!BC22</f>
        <v>0.28</v>
      </c>
      <c r="BZ24" s="63"/>
      <c r="CA24" s="63">
        <f>'[1]55系列隔热内平开窗（5+12+5LOW -E6）'!BA22</f>
        <v>20.35</v>
      </c>
      <c r="CB24" s="58">
        <f t="shared" si="146"/>
        <v>5.7</v>
      </c>
      <c r="CC24" s="55" t="s">
        <v>573</v>
      </c>
      <c r="CD24" s="57">
        <v>4.3</v>
      </c>
      <c r="CE24" s="59" t="s">
        <v>572</v>
      </c>
      <c r="CF24" s="60"/>
      <c r="CG24" s="53" t="s">
        <v>569</v>
      </c>
      <c r="CH24" s="63">
        <f>'[1]55系列隔热内平开窗（5+12+5LOW -E6）'!BM22</f>
        <v>0.24</v>
      </c>
      <c r="CI24" s="63"/>
      <c r="CJ24" s="63">
        <f>'[1]55系列隔热内平开窗（5+12+5LOW -E6）'!BK22</f>
        <v>20.35</v>
      </c>
      <c r="CK24" s="58">
        <f t="shared" si="147"/>
        <v>4.88</v>
      </c>
      <c r="CL24" s="55" t="s">
        <v>573</v>
      </c>
      <c r="CM24" s="57">
        <v>4.3</v>
      </c>
      <c r="CN24" s="59" t="s">
        <v>572</v>
      </c>
      <c r="CO24" s="60"/>
      <c r="CP24" s="53" t="s">
        <v>569</v>
      </c>
      <c r="CQ24" s="63">
        <f>'[1]55系列隔热内平开窗（5+12+5LOW -E6）'!BW22</f>
        <v>0.21</v>
      </c>
      <c r="CR24" s="63"/>
      <c r="CS24" s="63">
        <f>'[1]55系列隔热内平开窗（5+12+5LOW -E6）'!BU22</f>
        <v>20.35</v>
      </c>
      <c r="CT24" s="58">
        <f t="shared" si="148"/>
        <v>4.27</v>
      </c>
      <c r="CU24" s="55" t="s">
        <v>573</v>
      </c>
      <c r="CV24" s="57">
        <v>4.3</v>
      </c>
      <c r="CW24" s="59" t="s">
        <v>572</v>
      </c>
      <c r="CX24" s="60"/>
      <c r="CY24" s="53" t="s">
        <v>569</v>
      </c>
      <c r="CZ24" s="63">
        <f>'[1]55系列隔热内平开窗（5+12+5LOW -E6）'!CG22</f>
        <v>0.21</v>
      </c>
      <c r="DA24" s="63"/>
      <c r="DB24" s="63">
        <f>'[1]55系列隔热内平开窗（5+12+5LOW -E6）'!CE22</f>
        <v>20.35</v>
      </c>
      <c r="DC24" s="58">
        <f t="shared" si="149"/>
        <v>4.27</v>
      </c>
      <c r="DD24" s="55" t="s">
        <v>573</v>
      </c>
      <c r="DE24" s="57">
        <v>4.3</v>
      </c>
      <c r="DF24" s="59" t="s">
        <v>572</v>
      </c>
      <c r="DG24" s="60"/>
      <c r="DH24" s="53" t="s">
        <v>569</v>
      </c>
      <c r="DI24" s="63">
        <f>'[1]55系列隔热内平开窗（5+12+5LOW -E6）'!CQ22</f>
        <v>0.26</v>
      </c>
      <c r="DJ24" s="63"/>
      <c r="DK24" s="63">
        <f>'[1]55系列隔热内平开窗（5+12+5LOW -E6）'!CO22</f>
        <v>20.35</v>
      </c>
      <c r="DL24" s="58">
        <f t="shared" si="150"/>
        <v>5.29</v>
      </c>
      <c r="DM24" s="55" t="s">
        <v>573</v>
      </c>
      <c r="DN24" s="57">
        <v>4.3</v>
      </c>
      <c r="DO24" s="59" t="s">
        <v>572</v>
      </c>
      <c r="DP24" s="60"/>
      <c r="DQ24" s="53" t="s">
        <v>569</v>
      </c>
      <c r="DR24" s="63">
        <f>'[1]55系列隔热内平开窗（5+12+5LOW -E6）'!DA22</f>
        <v>0.23</v>
      </c>
      <c r="DS24" s="63"/>
      <c r="DT24" s="63">
        <f>'[1]55系列隔热内平开窗（5+12+5LOW -E6）'!CY22</f>
        <v>20.35</v>
      </c>
      <c r="DU24" s="58">
        <f t="shared" si="151"/>
        <v>4.68</v>
      </c>
      <c r="DV24" s="55" t="s">
        <v>573</v>
      </c>
      <c r="DW24" s="57">
        <v>4.3</v>
      </c>
      <c r="DX24" s="59" t="s">
        <v>572</v>
      </c>
      <c r="DY24" s="60"/>
      <c r="DZ24" s="53" t="s">
        <v>569</v>
      </c>
      <c r="EA24" s="63">
        <f>'[1]55系列隔热内平开窗（5+12+5LOW -E6）'!DK22</f>
        <v>0.26</v>
      </c>
      <c r="EB24" s="63"/>
      <c r="EC24" s="63">
        <f>'[1]55系列隔热内平开窗（5+12+5LOW -E6）'!DI22</f>
        <v>20.35</v>
      </c>
      <c r="ED24" s="58">
        <f t="shared" si="152"/>
        <v>5.29</v>
      </c>
      <c r="EE24" s="55" t="s">
        <v>573</v>
      </c>
      <c r="EF24" s="57">
        <v>4.3</v>
      </c>
      <c r="EG24" s="59" t="s">
        <v>572</v>
      </c>
      <c r="EH24" s="60"/>
      <c r="EI24" s="53" t="s">
        <v>569</v>
      </c>
      <c r="EJ24" s="63">
        <f>'[1]55系列隔热内平开窗（5+12+5LOW -E6）'!DU22</f>
        <v>0.25</v>
      </c>
      <c r="EK24" s="63"/>
      <c r="EL24" s="63">
        <f>'[1]55系列隔热内平开窗（5+12+5LOW -E6）'!DS22</f>
        <v>20.35</v>
      </c>
      <c r="EM24" s="58">
        <f t="shared" si="153"/>
        <v>5.09</v>
      </c>
      <c r="EN24" s="55" t="s">
        <v>573</v>
      </c>
      <c r="EO24" s="57">
        <v>4.3</v>
      </c>
      <c r="EP24" s="59" t="s">
        <v>572</v>
      </c>
      <c r="EQ24" s="60"/>
      <c r="ER24" s="53" t="s">
        <v>569</v>
      </c>
      <c r="ES24" s="63">
        <f>'[1]55系列隔热内平开窗（5+12+5LOW -E6）'!EE22</f>
        <v>0.35</v>
      </c>
      <c r="ET24" s="63"/>
      <c r="EU24" s="63">
        <f>'[1]55系列隔热内平开窗（5+12+5LOW -E6）'!EC22</f>
        <v>20.35</v>
      </c>
      <c r="EV24" s="58">
        <f t="shared" si="154"/>
        <v>7.12</v>
      </c>
      <c r="EW24" s="55" t="s">
        <v>573</v>
      </c>
      <c r="EX24" s="57">
        <v>4.3</v>
      </c>
      <c r="EY24" s="59" t="s">
        <v>572</v>
      </c>
      <c r="EZ24" s="60"/>
      <c r="FA24" s="53" t="s">
        <v>569</v>
      </c>
      <c r="FB24" s="63">
        <f>'[1]55系列隔热内平开窗（5+12+5LOW -E6）'!EO22</f>
        <v>0.24</v>
      </c>
      <c r="FC24" s="63"/>
      <c r="FD24" s="63">
        <f>'[1]55系列隔热内平开窗（5+12+5LOW -E6）'!EM22</f>
        <v>20.35</v>
      </c>
      <c r="FE24" s="58">
        <f t="shared" si="155"/>
        <v>4.88</v>
      </c>
      <c r="FF24" s="55" t="s">
        <v>573</v>
      </c>
      <c r="FG24" s="57">
        <v>4.3</v>
      </c>
      <c r="FH24" s="59" t="s">
        <v>572</v>
      </c>
      <c r="FI24" s="60"/>
      <c r="FJ24" s="53" t="s">
        <v>569</v>
      </c>
      <c r="FK24" s="63">
        <f>'[1]55系列隔热内平开窗（5+12+5LOW -E6）'!EY22</f>
        <v>0.37</v>
      </c>
      <c r="FL24" s="63"/>
      <c r="FM24" s="63">
        <f>'[1]55系列隔热内平开窗（5+12+5LOW -E6）'!EW22</f>
        <v>20.35</v>
      </c>
      <c r="FN24" s="58">
        <f t="shared" si="156"/>
        <v>7.53</v>
      </c>
      <c r="FO24" s="55" t="s">
        <v>573</v>
      </c>
      <c r="FP24" s="57">
        <v>4.3</v>
      </c>
      <c r="FQ24" s="59" t="s">
        <v>572</v>
      </c>
      <c r="FR24" s="60"/>
      <c r="FS24" s="53" t="s">
        <v>569</v>
      </c>
      <c r="FT24" s="63">
        <f>'[1]55系列隔热内平开窗（5+12+5LOW -E6）'!FI22</f>
        <v>0.33</v>
      </c>
      <c r="FU24" s="63"/>
      <c r="FV24" s="63">
        <f>'[1]55系列隔热内平开窗（5+12+5LOW -E6）'!FG22</f>
        <v>20.35</v>
      </c>
      <c r="FW24" s="58">
        <f t="shared" si="157"/>
        <v>6.72</v>
      </c>
      <c r="FX24" s="55" t="s">
        <v>573</v>
      </c>
      <c r="FY24" s="57">
        <v>4.3</v>
      </c>
      <c r="FZ24" s="59" t="s">
        <v>572</v>
      </c>
      <c r="GA24" s="60"/>
      <c r="GB24" s="53" t="s">
        <v>569</v>
      </c>
      <c r="GC24" s="63">
        <f>'[1]55系列隔热内平开窗（5+12+5LOW -E6）'!FS22</f>
        <v>0.25</v>
      </c>
      <c r="GD24" s="63"/>
      <c r="GE24" s="63">
        <f>'[1]55系列隔热内平开窗（5+12+5LOW -E6）'!FQ22</f>
        <v>20.35</v>
      </c>
      <c r="GF24" s="58">
        <f t="shared" si="158"/>
        <v>5.09</v>
      </c>
      <c r="GG24" s="55" t="s">
        <v>573</v>
      </c>
      <c r="GH24" s="57">
        <v>4.3</v>
      </c>
      <c r="GI24" s="59" t="s">
        <v>572</v>
      </c>
      <c r="GJ24" s="60"/>
      <c r="GK24" s="53" t="s">
        <v>569</v>
      </c>
      <c r="GL24" s="63">
        <f>'[1]55系列隔热内平开窗（5+12+5LOW -E6）'!GC22</f>
        <v>0.23</v>
      </c>
      <c r="GM24" s="63"/>
      <c r="GN24" s="63">
        <f>'[1]55系列隔热内平开窗（5+12+5LOW -E6）'!GA22</f>
        <v>20.35</v>
      </c>
      <c r="GO24" s="58">
        <f t="shared" si="159"/>
        <v>4.68</v>
      </c>
      <c r="GP24" s="55" t="s">
        <v>573</v>
      </c>
      <c r="GQ24" s="57">
        <v>4.3</v>
      </c>
      <c r="GR24" s="59" t="s">
        <v>572</v>
      </c>
      <c r="GS24" s="60"/>
      <c r="GT24" s="53" t="s">
        <v>569</v>
      </c>
      <c r="GU24" s="63">
        <f>'[1]55系列隔热内平开窗（5+12+5LOW -E6）'!GM22</f>
        <v>0.68</v>
      </c>
      <c r="GV24" s="63"/>
      <c r="GW24" s="63">
        <f>'[1]55系列隔热内平开窗（5+12+5LOW -E6）'!GK22</f>
        <v>20.35</v>
      </c>
      <c r="GX24" s="58">
        <f t="shared" si="160"/>
        <v>13.84</v>
      </c>
      <c r="GY24" s="55" t="s">
        <v>573</v>
      </c>
      <c r="GZ24" s="57">
        <v>4.3</v>
      </c>
      <c r="HA24" s="59" t="s">
        <v>572</v>
      </c>
      <c r="HB24" s="60"/>
      <c r="HC24" s="53" t="s">
        <v>569</v>
      </c>
      <c r="HD24" s="63">
        <f>'[1]55系列隔热内平开窗（5+12+5LOW -E6）'!GW22</f>
        <v>0.32</v>
      </c>
      <c r="HE24" s="63"/>
      <c r="HF24" s="63">
        <f>'[1]55系列隔热内平开窗（5+12+5LOW -E6）'!GU22</f>
        <v>20.35</v>
      </c>
      <c r="HG24" s="58">
        <f t="shared" si="161"/>
        <v>6.51</v>
      </c>
      <c r="HH24" s="55" t="s">
        <v>573</v>
      </c>
      <c r="HI24" s="57">
        <v>4.3</v>
      </c>
      <c r="HJ24" s="59" t="s">
        <v>572</v>
      </c>
      <c r="HK24" s="60"/>
      <c r="HL24" s="53" t="s">
        <v>569</v>
      </c>
      <c r="HM24" s="63">
        <f>'[1]55系列隔热内平开窗（5+12+5LOW -E6）'!HG22</f>
        <v>0.38</v>
      </c>
      <c r="HN24" s="63"/>
      <c r="HO24" s="63">
        <f>'[1]55系列隔热内平开窗（5+12+5LOW -E6）'!HE22</f>
        <v>20.35</v>
      </c>
      <c r="HP24" s="58">
        <f t="shared" si="162"/>
        <v>7.73</v>
      </c>
      <c r="HQ24" s="55" t="s">
        <v>573</v>
      </c>
      <c r="HR24" s="57">
        <v>4.3</v>
      </c>
      <c r="HS24" s="59" t="s">
        <v>572</v>
      </c>
      <c r="HT24" s="60"/>
      <c r="HU24" s="53" t="s">
        <v>569</v>
      </c>
      <c r="HV24" s="63">
        <f>'[1]55系列隔热内平开窗（5+12+5LOW -E6）'!HQ22</f>
        <v>0.32</v>
      </c>
      <c r="HW24" s="63"/>
      <c r="HX24" s="63">
        <f>'[1]55系列隔热内平开窗（5+12+5LOW -E6）'!HO22</f>
        <v>20.35</v>
      </c>
      <c r="HY24" s="58">
        <f t="shared" si="163"/>
        <v>6.51</v>
      </c>
      <c r="HZ24" s="55" t="s">
        <v>573</v>
      </c>
      <c r="IA24" s="57">
        <v>4.3</v>
      </c>
      <c r="IB24" s="59" t="s">
        <v>572</v>
      </c>
      <c r="IC24" s="60"/>
      <c r="ID24" s="53" t="s">
        <v>569</v>
      </c>
      <c r="IE24" s="63">
        <f>'[1]55系列隔热内平开窗（5+12+5LOW -E6）'!IA22</f>
        <v>0.74</v>
      </c>
      <c r="IF24" s="63"/>
      <c r="IG24" s="63">
        <f>'[1]55系列隔热内平开窗（5+12+5LOW -E6）'!HY22</f>
        <v>20.35</v>
      </c>
      <c r="IH24" s="58">
        <f t="shared" si="164"/>
        <v>15.06</v>
      </c>
      <c r="II24" s="55" t="s">
        <v>573</v>
      </c>
      <c r="IJ24" s="57">
        <v>4.3</v>
      </c>
      <c r="IK24" s="59" t="s">
        <v>572</v>
      </c>
      <c r="IL24" s="60"/>
      <c r="IM24" s="53" t="s">
        <v>569</v>
      </c>
      <c r="IN24" s="63">
        <f>'[1]55系列上悬窗'!$E$22</f>
        <v>0.69</v>
      </c>
      <c r="IO24" s="63"/>
      <c r="IP24" s="63">
        <f>'[1]55系列上悬窗'!$C$22</f>
        <v>20.35</v>
      </c>
      <c r="IQ24" s="58">
        <f t="shared" si="165"/>
        <v>14.04</v>
      </c>
      <c r="IR24" s="55" t="s">
        <v>573</v>
      </c>
      <c r="IS24" s="57">
        <v>4.3</v>
      </c>
      <c r="IT24" s="59" t="s">
        <v>572</v>
      </c>
      <c r="IU24" s="60"/>
      <c r="IV24" s="53" t="s">
        <v>569</v>
      </c>
      <c r="IW24" s="63">
        <f>'[1]55系列上悬窗'!$O$22</f>
        <v>0.5</v>
      </c>
      <c r="IX24" s="63"/>
      <c r="IY24" s="63">
        <f>'[1]55系列上悬窗'!$M$22</f>
        <v>20.35</v>
      </c>
      <c r="IZ24" s="58">
        <f t="shared" si="166"/>
        <v>10.18</v>
      </c>
      <c r="JA24" s="55" t="s">
        <v>573</v>
      </c>
      <c r="JB24" s="57">
        <v>4.3</v>
      </c>
      <c r="JC24" s="59" t="s">
        <v>572</v>
      </c>
      <c r="JD24" s="60"/>
      <c r="JE24" s="53" t="s">
        <v>569</v>
      </c>
      <c r="JF24" s="63">
        <f>'[1]55系列上悬窗'!$Y$22</f>
        <v>0.37</v>
      </c>
      <c r="JG24" s="63"/>
      <c r="JH24" s="63">
        <f>'[1]55系列上悬窗'!$W$22</f>
        <v>20.35</v>
      </c>
      <c r="JI24" s="58">
        <f t="shared" si="167"/>
        <v>7.53</v>
      </c>
      <c r="JJ24" s="55" t="s">
        <v>573</v>
      </c>
      <c r="JK24" s="57">
        <v>4.3</v>
      </c>
      <c r="JL24" s="59" t="s">
        <v>572</v>
      </c>
      <c r="JM24" s="60"/>
      <c r="JN24" s="53" t="s">
        <v>569</v>
      </c>
      <c r="JO24" s="63">
        <f>'[1]55系列上悬窗'!$AI$22</f>
        <v>0.44</v>
      </c>
      <c r="JP24" s="63"/>
      <c r="JQ24" s="63">
        <f>'[1]55系列上悬窗'!$AG$22</f>
        <v>20.35</v>
      </c>
      <c r="JR24" s="58">
        <f t="shared" si="168"/>
        <v>8.95</v>
      </c>
      <c r="JS24" s="55" t="s">
        <v>573</v>
      </c>
      <c r="JT24" s="57">
        <v>4.3</v>
      </c>
      <c r="JU24" s="59" t="s">
        <v>572</v>
      </c>
      <c r="JV24" s="60"/>
      <c r="JW24" s="53" t="s">
        <v>569</v>
      </c>
      <c r="JX24" s="63">
        <f>'[1]55系列上悬窗'!$AS$22</f>
        <v>0.68</v>
      </c>
      <c r="JY24" s="63"/>
      <c r="JZ24" s="63">
        <f>'[1]55系列上悬窗'!$AQ$22</f>
        <v>20.35</v>
      </c>
      <c r="KA24" s="58">
        <f t="shared" si="169"/>
        <v>13.84</v>
      </c>
      <c r="KB24" s="55" t="s">
        <v>573</v>
      </c>
      <c r="KC24" s="57">
        <v>4.3</v>
      </c>
      <c r="KD24" s="59" t="s">
        <v>572</v>
      </c>
      <c r="KE24" s="60"/>
      <c r="KF24" s="53" t="s">
        <v>569</v>
      </c>
      <c r="KG24" s="63">
        <f>'[1]55系列上悬窗'!$BC$22</f>
        <v>0.4</v>
      </c>
      <c r="KH24" s="63"/>
      <c r="KI24" s="63">
        <f>'[1]55系列上悬窗'!$BA$22</f>
        <v>20.35</v>
      </c>
      <c r="KJ24" s="58">
        <f t="shared" si="170"/>
        <v>8.14</v>
      </c>
      <c r="KK24" s="55" t="s">
        <v>573</v>
      </c>
      <c r="KL24" s="57">
        <v>4.3</v>
      </c>
      <c r="KM24" s="59" t="s">
        <v>572</v>
      </c>
      <c r="KN24" s="60"/>
      <c r="KO24" s="53" t="s">
        <v>569</v>
      </c>
      <c r="KP24" s="63">
        <f>'[1]55系列断桥外平开窗（5+12+5非钢'!$E$22</f>
        <v>0.29</v>
      </c>
      <c r="KQ24" s="63"/>
      <c r="KR24" s="63">
        <f>'[1]55系列断桥外平开窗（5+12+5非钢'!$C$22</f>
        <v>20.35</v>
      </c>
      <c r="KS24" s="58">
        <f t="shared" si="171"/>
        <v>5.9</v>
      </c>
      <c r="KT24" s="55" t="s">
        <v>573</v>
      </c>
      <c r="KU24" s="57">
        <v>4.3</v>
      </c>
      <c r="KV24" s="59" t="s">
        <v>572</v>
      </c>
      <c r="KW24" s="60"/>
      <c r="KX24" s="53" t="s">
        <v>569</v>
      </c>
      <c r="KY24" s="63">
        <f>'[1]55系列断桥外平开窗（5+12+5非钢'!$O$22</f>
        <v>0.31</v>
      </c>
      <c r="KZ24" s="63"/>
      <c r="LA24" s="63">
        <f>'[1]55系列断桥外平开窗（5+12+5非钢'!$M$22</f>
        <v>20.35</v>
      </c>
      <c r="LB24" s="58">
        <f t="shared" si="172"/>
        <v>6.31</v>
      </c>
      <c r="LC24" s="55" t="s">
        <v>573</v>
      </c>
      <c r="LD24" s="57">
        <v>4.3</v>
      </c>
      <c r="LE24" s="59" t="s">
        <v>572</v>
      </c>
      <c r="LF24" s="60"/>
      <c r="LG24" s="53" t="s">
        <v>569</v>
      </c>
      <c r="LH24" s="63">
        <f>'[1]55系列断桥外平开窗（5+12+5非钢'!$Y$22</f>
        <v>0.29</v>
      </c>
      <c r="LI24" s="63"/>
      <c r="LJ24" s="63">
        <f>'[1]55系列断桥外平开窗（5+12+5非钢'!$W$22</f>
        <v>20.35</v>
      </c>
      <c r="LK24" s="58">
        <f t="shared" si="173"/>
        <v>5.9</v>
      </c>
      <c r="LL24" s="55" t="s">
        <v>573</v>
      </c>
      <c r="LM24" s="57">
        <v>4.3</v>
      </c>
      <c r="LN24" s="59" t="s">
        <v>572</v>
      </c>
      <c r="LO24" s="60"/>
      <c r="LP24" s="53" t="s">
        <v>569</v>
      </c>
      <c r="LQ24" s="63">
        <f>'[1]55隔热平开门钢化'!E21</f>
        <v>0.21</v>
      </c>
      <c r="LR24" s="63"/>
      <c r="LS24" s="63">
        <f>'[1]55隔热平开门钢化'!C21</f>
        <v>20.35</v>
      </c>
      <c r="LT24" s="58">
        <f t="shared" si="174"/>
        <v>4.27</v>
      </c>
      <c r="LU24" s="55" t="s">
        <v>573</v>
      </c>
      <c r="LV24" s="57">
        <v>4.3</v>
      </c>
      <c r="LW24" s="59" t="s">
        <v>572</v>
      </c>
      <c r="LX24" s="60"/>
      <c r="LY24" s="53" t="s">
        <v>569</v>
      </c>
      <c r="LZ24" s="63">
        <f>'[1]55隔热平开门钢化'!O21</f>
        <v>0.18</v>
      </c>
      <c r="MA24" s="63"/>
      <c r="MB24" s="63">
        <f>'[1]55隔热平开门钢化'!M21</f>
        <v>20.35</v>
      </c>
      <c r="MC24" s="58">
        <f t="shared" si="175"/>
        <v>3.66</v>
      </c>
      <c r="MD24" s="55" t="s">
        <v>573</v>
      </c>
      <c r="ME24" s="57">
        <v>4.3</v>
      </c>
      <c r="MF24" s="59" t="s">
        <v>572</v>
      </c>
      <c r="MG24" s="60"/>
      <c r="MH24" s="53" t="s">
        <v>569</v>
      </c>
      <c r="MI24" s="63">
        <f>'[1]55隔热平开门钢化'!Y21</f>
        <v>0.2</v>
      </c>
      <c r="MJ24" s="63"/>
      <c r="MK24" s="63">
        <f>'[1]55隔热平开门钢化'!W21</f>
        <v>20.35</v>
      </c>
      <c r="ML24" s="58">
        <f t="shared" si="176"/>
        <v>4.07</v>
      </c>
      <c r="MM24" s="55" t="s">
        <v>573</v>
      </c>
      <c r="MN24" s="57">
        <v>4.3</v>
      </c>
      <c r="MO24" s="59" t="s">
        <v>572</v>
      </c>
      <c r="MP24" s="60"/>
      <c r="MQ24" s="53" t="s">
        <v>569</v>
      </c>
      <c r="MR24" s="63">
        <f>'[1]55隔热平开门钢化'!AI21</f>
        <v>0.36</v>
      </c>
      <c r="MS24" s="63"/>
      <c r="MT24" s="63">
        <f>'[1]55隔热平开门钢化'!AG21</f>
        <v>20.35</v>
      </c>
      <c r="MU24" s="58">
        <f t="shared" si="177"/>
        <v>7.33</v>
      </c>
      <c r="MV24" s="55" t="s">
        <v>573</v>
      </c>
      <c r="MW24" s="57">
        <v>4.3</v>
      </c>
      <c r="MX24" s="59" t="s">
        <v>572</v>
      </c>
      <c r="MY24" s="60"/>
      <c r="MZ24" s="53" t="s">
        <v>569</v>
      </c>
      <c r="NA24" s="63">
        <f>'[1]55隔热平开门钢化'!AS21</f>
        <v>0.27</v>
      </c>
      <c r="NB24" s="63"/>
      <c r="NC24" s="63">
        <f>'[1]55隔热平开门钢化'!AQ21</f>
        <v>20.35</v>
      </c>
      <c r="ND24" s="58">
        <f t="shared" si="178"/>
        <v>5.49</v>
      </c>
      <c r="NE24" s="55" t="s">
        <v>573</v>
      </c>
      <c r="NF24" s="57">
        <v>4.3</v>
      </c>
      <c r="NG24" s="59" t="s">
        <v>572</v>
      </c>
      <c r="NH24" s="60"/>
      <c r="NI24" s="53" t="s">
        <v>569</v>
      </c>
      <c r="NJ24" s="63">
        <f>'[1]55隔热平开门钢化'!BM21</f>
        <v>0.2</v>
      </c>
      <c r="NK24" s="63"/>
      <c r="NL24" s="63">
        <f>'[1]55隔热平开门钢化'!BK21</f>
        <v>20.35</v>
      </c>
      <c r="NM24" s="58">
        <f t="shared" si="179"/>
        <v>4.07</v>
      </c>
      <c r="NN24" s="55" t="s">
        <v>573</v>
      </c>
      <c r="NO24" s="57">
        <v>4.3</v>
      </c>
      <c r="NP24" s="59" t="s">
        <v>572</v>
      </c>
      <c r="NQ24" s="60"/>
      <c r="NR24" s="53" t="s">
        <v>569</v>
      </c>
      <c r="NS24" s="63">
        <f>'[1]55系列普铝外平开窗'!$E$22</f>
        <v>0.29</v>
      </c>
      <c r="NT24" s="63"/>
      <c r="NU24" s="63">
        <f>'[1]55系列普铝外平开窗'!$C$22</f>
        <v>20.35</v>
      </c>
      <c r="NV24" s="58">
        <f t="shared" si="180"/>
        <v>5.9</v>
      </c>
      <c r="NW24" s="55" t="s">
        <v>573</v>
      </c>
      <c r="NX24" s="57">
        <v>4.3</v>
      </c>
      <c r="NY24" s="59" t="s">
        <v>572</v>
      </c>
      <c r="NZ24" s="60"/>
      <c r="OA24" s="53" t="s">
        <v>569</v>
      </c>
      <c r="OB24" s="63">
        <f>'[1]55系列普铝固定窗 (2)'!$E$22</f>
        <v>0.38</v>
      </c>
      <c r="OC24" s="63"/>
      <c r="OD24" s="63">
        <f>'[1]55系列普铝固定窗 (2)'!$C$22</f>
        <v>20.35</v>
      </c>
      <c r="OE24" s="58">
        <f t="shared" si="181"/>
        <v>7.73</v>
      </c>
      <c r="OF24" s="55" t="s">
        <v>573</v>
      </c>
      <c r="OG24" s="57">
        <v>4.3</v>
      </c>
      <c r="OH24" s="59" t="s">
        <v>572</v>
      </c>
      <c r="OI24" s="60"/>
      <c r="OJ24" s="53" t="s">
        <v>569</v>
      </c>
      <c r="OK24" s="63">
        <f>'[1]55系列普铝固定窗 (2)'!$O$22</f>
        <v>0.32</v>
      </c>
      <c r="OL24" s="63"/>
      <c r="OM24" s="63">
        <f>'[1]55系列普铝固定窗 (2)'!$M$22</f>
        <v>20.35</v>
      </c>
      <c r="ON24" s="58">
        <f t="shared" si="182"/>
        <v>6.51</v>
      </c>
      <c r="OO24" s="55" t="s">
        <v>573</v>
      </c>
      <c r="OP24" s="57">
        <v>4.3</v>
      </c>
      <c r="OQ24" s="59" t="s">
        <v>572</v>
      </c>
      <c r="OR24" s="60"/>
      <c r="OS24" s="53" t="s">
        <v>569</v>
      </c>
      <c r="OT24" s="63">
        <f>'[1]55系列普铝固定窗 (2)'!$Y$22</f>
        <v>0.38</v>
      </c>
      <c r="OU24" s="63"/>
      <c r="OV24" s="63">
        <f>'[1]55系列普铝固定窗 (2)'!$W$22</f>
        <v>20.35</v>
      </c>
      <c r="OW24" s="58">
        <f t="shared" si="183"/>
        <v>7.73</v>
      </c>
      <c r="OX24" s="55" t="s">
        <v>573</v>
      </c>
      <c r="OY24" s="57">
        <v>4.3</v>
      </c>
      <c r="OZ24" s="59" t="s">
        <v>572</v>
      </c>
      <c r="PA24" s="60"/>
      <c r="PB24" s="53" t="s">
        <v>569</v>
      </c>
      <c r="PC24" s="63">
        <f>'[1]55系列普铝内平开窗'!$E$22</f>
        <v>0.2</v>
      </c>
      <c r="PD24" s="63"/>
      <c r="PE24" s="63">
        <f>'[1]55系列普铝内平开窗'!$C$22</f>
        <v>20.35</v>
      </c>
      <c r="PF24" s="58">
        <f t="shared" si="184"/>
        <v>4.07</v>
      </c>
      <c r="PG24" s="55" t="s">
        <v>573</v>
      </c>
      <c r="PH24" s="57">
        <v>4.3</v>
      </c>
      <c r="PI24" s="59" t="s">
        <v>572</v>
      </c>
      <c r="PJ24" s="60"/>
      <c r="PK24" s="53" t="s">
        <v>569</v>
      </c>
      <c r="PL24" s="63">
        <f>'[1]55系列普铝外平开窗'!$O$22</f>
        <v>0.29</v>
      </c>
      <c r="PM24" s="63"/>
      <c r="PN24" s="63">
        <f>'[1]55系列普铝外平开窗'!$M$22</f>
        <v>20.35</v>
      </c>
      <c r="PO24" s="58">
        <f t="shared" si="185"/>
        <v>5.9</v>
      </c>
      <c r="PP24" s="55" t="s">
        <v>573</v>
      </c>
      <c r="PQ24" s="57">
        <v>4.3</v>
      </c>
      <c r="PR24" s="59" t="s">
        <v>572</v>
      </c>
      <c r="PS24" s="60"/>
      <c r="PT24" s="53" t="s">
        <v>569</v>
      </c>
      <c r="PU24" s="63">
        <f>'[1]55系列普铝外平开窗'!$Y$22</f>
        <v>0.23</v>
      </c>
      <c r="PV24" s="63"/>
      <c r="PW24" s="63">
        <f>'[1]55系列普铝外平开窗'!$W$22</f>
        <v>20.35</v>
      </c>
      <c r="PX24" s="58">
        <f t="shared" si="186"/>
        <v>4.68</v>
      </c>
      <c r="PY24" s="55" t="s">
        <v>573</v>
      </c>
      <c r="PZ24" s="57">
        <v>4.3</v>
      </c>
      <c r="QA24" s="59" t="s">
        <v>572</v>
      </c>
      <c r="QB24" s="60"/>
      <c r="QC24" s="53" t="s">
        <v>569</v>
      </c>
      <c r="QD24" s="63">
        <f>'[1]80系列隔热推拉窗5+12+5'!E24</f>
        <v>0.32</v>
      </c>
      <c r="QE24" s="63"/>
      <c r="QF24" s="63">
        <f>'[1]80系列隔热推拉窗5+12+5'!C24</f>
        <v>20.35</v>
      </c>
      <c r="QG24" s="58">
        <f t="shared" si="187"/>
        <v>6.51</v>
      </c>
      <c r="QH24" s="55" t="s">
        <v>573</v>
      </c>
      <c r="QI24" s="57">
        <v>4.3</v>
      </c>
      <c r="QJ24" s="59" t="s">
        <v>572</v>
      </c>
      <c r="QK24" s="60"/>
      <c r="QL24" s="53" t="s">
        <v>569</v>
      </c>
      <c r="QM24" s="63">
        <f>'[1]80系列隔热推拉窗5+12+5'!N24</f>
        <v>0.26</v>
      </c>
      <c r="QN24" s="63"/>
      <c r="QO24" s="63">
        <f>'[1]80系列隔热推拉窗5+12+5'!L24</f>
        <v>20.35</v>
      </c>
      <c r="QP24" s="58">
        <f t="shared" si="188"/>
        <v>5.29</v>
      </c>
      <c r="QQ24" s="55" t="s">
        <v>573</v>
      </c>
      <c r="QR24" s="57">
        <v>4.3</v>
      </c>
      <c r="QS24" s="59" t="s">
        <v>572</v>
      </c>
      <c r="QT24" s="60"/>
      <c r="QU24" s="53" t="s">
        <v>569</v>
      </c>
      <c r="QV24" s="63">
        <f>'[1]80系列隔热推拉窗5+12+5'!W24</f>
        <v>0.38</v>
      </c>
      <c r="QW24" s="63"/>
      <c r="QX24" s="63">
        <f>'[1]80系列隔热推拉窗5+12+5'!U24</f>
        <v>20.35</v>
      </c>
      <c r="QY24" s="58">
        <f t="shared" si="189"/>
        <v>7.73</v>
      </c>
      <c r="QZ24" s="55" t="s">
        <v>573</v>
      </c>
      <c r="RA24" s="57">
        <v>4.3</v>
      </c>
      <c r="RB24" s="59" t="s">
        <v>572</v>
      </c>
      <c r="RC24" s="60"/>
      <c r="RD24" s="53" t="s">
        <v>569</v>
      </c>
      <c r="RE24" s="63">
        <f>'[1]80系列隔热推拉窗5+12+5'!AF24</f>
        <v>0.3</v>
      </c>
      <c r="RF24" s="63"/>
      <c r="RG24" s="63">
        <f>'[1]80系列隔热推拉窗5+12+5'!AD24</f>
        <v>20.35</v>
      </c>
      <c r="RH24" s="58">
        <f t="shared" si="190"/>
        <v>6.11</v>
      </c>
      <c r="RI24" s="55" t="s">
        <v>573</v>
      </c>
      <c r="RJ24" s="57">
        <v>4.3</v>
      </c>
      <c r="RK24" s="59" t="s">
        <v>572</v>
      </c>
      <c r="RL24" s="60"/>
      <c r="RM24" s="53" t="s">
        <v>569</v>
      </c>
      <c r="RN24" s="63">
        <f>'[1]80系列普铝推拉窗平开窗'!E34</f>
        <v>0.2</v>
      </c>
      <c r="RO24" s="63"/>
      <c r="RP24" s="63">
        <f>'[1]80系列普铝推拉窗平开窗'!C34</f>
        <v>20.35</v>
      </c>
      <c r="RQ24" s="58">
        <f t="shared" si="191"/>
        <v>4.07</v>
      </c>
      <c r="RR24" s="55" t="s">
        <v>573</v>
      </c>
      <c r="RS24" s="57">
        <v>4.3</v>
      </c>
      <c r="RT24" s="59" t="s">
        <v>572</v>
      </c>
      <c r="RU24" s="60"/>
      <c r="RV24" s="53" t="s">
        <v>569</v>
      </c>
      <c r="RW24" s="63">
        <f>'[1]80系列普铝推拉窗平开窗'!N34</f>
        <v>0.23</v>
      </c>
      <c r="RX24" s="63"/>
      <c r="RY24" s="63">
        <f>'[1]80系列普铝推拉窗平开窗'!L34</f>
        <v>20.35</v>
      </c>
      <c r="RZ24" s="58">
        <f t="shared" si="192"/>
        <v>4.68</v>
      </c>
      <c r="SA24" s="55" t="s">
        <v>573</v>
      </c>
      <c r="SB24" s="57">
        <v>4.3</v>
      </c>
      <c r="SC24" s="59" t="s">
        <v>572</v>
      </c>
      <c r="SD24" s="60"/>
      <c r="SE24" s="53" t="s">
        <v>569</v>
      </c>
      <c r="SF24" s="63">
        <f>'[1]80系列普铝推拉窗平开窗'!W34</f>
        <v>0.23</v>
      </c>
      <c r="SG24" s="63"/>
      <c r="SH24" s="63">
        <f>'[1]80系列普铝推拉窗平开窗'!U34</f>
        <v>20.35</v>
      </c>
      <c r="SI24" s="58">
        <f t="shared" si="193"/>
        <v>4.68</v>
      </c>
      <c r="SJ24" s="55" t="s">
        <v>573</v>
      </c>
      <c r="SK24" s="57">
        <v>4.3</v>
      </c>
      <c r="SL24" s="59" t="s">
        <v>572</v>
      </c>
      <c r="SM24" s="60"/>
      <c r="SN24" s="53" t="s">
        <v>569</v>
      </c>
      <c r="SO24" s="63">
        <f>'[1]80系列普铝推拉窗平开窗'!AF34</f>
        <v>0.17</v>
      </c>
      <c r="SP24" s="63"/>
      <c r="SQ24" s="63">
        <f>'[1]80系列普铝推拉窗平开窗'!AD34</f>
        <v>20.35</v>
      </c>
      <c r="SR24" s="58">
        <f t="shared" si="194"/>
        <v>3.46</v>
      </c>
      <c r="SS24" s="55" t="s">
        <v>573</v>
      </c>
      <c r="ST24" s="57">
        <v>4.3</v>
      </c>
      <c r="SU24" s="59" t="s">
        <v>572</v>
      </c>
      <c r="SV24" s="60"/>
      <c r="SW24" s="53" t="s">
        <v>569</v>
      </c>
      <c r="SX24" s="63">
        <f>'[1]80系列普铝推拉窗平开窗'!AO34</f>
        <v>0.18</v>
      </c>
      <c r="SY24" s="63"/>
      <c r="SZ24" s="63">
        <f>'[1]80系列普铝推拉窗平开窗'!AM34</f>
        <v>20.35</v>
      </c>
      <c r="TA24" s="58">
        <f t="shared" si="195"/>
        <v>3.66</v>
      </c>
      <c r="TB24" s="55" t="s">
        <v>573</v>
      </c>
      <c r="TC24" s="57">
        <v>4.3</v>
      </c>
      <c r="TD24" s="59" t="s">
        <v>572</v>
      </c>
      <c r="TE24" s="60"/>
      <c r="TF24" s="53" t="s">
        <v>569</v>
      </c>
      <c r="TG24" s="63">
        <f>'[1]80系列普铝推拉窗平开窗'!AX34</f>
        <v>0.24</v>
      </c>
      <c r="TH24" s="63"/>
      <c r="TI24" s="63">
        <f>'[1]80系列普铝推拉窗平开窗'!AV34</f>
        <v>20.35</v>
      </c>
      <c r="TJ24" s="58">
        <f t="shared" si="196"/>
        <v>4.88</v>
      </c>
      <c r="TK24" s="55" t="s">
        <v>573</v>
      </c>
      <c r="TL24" s="57">
        <v>4.3</v>
      </c>
      <c r="TM24" s="59" t="s">
        <v>572</v>
      </c>
      <c r="TN24" s="60"/>
      <c r="TO24" s="53" t="s">
        <v>569</v>
      </c>
      <c r="TP24" s="63">
        <f>'[1]80系列普铝推拉窗平开窗'!BG34</f>
        <v>0.28</v>
      </c>
      <c r="TQ24" s="63"/>
      <c r="TR24" s="63">
        <f>'[1]80系列普铝推拉窗平开窗'!BE34</f>
        <v>20.35</v>
      </c>
      <c r="TS24" s="58">
        <f t="shared" si="197"/>
        <v>5.7</v>
      </c>
      <c r="TT24" s="55" t="s">
        <v>573</v>
      </c>
      <c r="TU24" s="57">
        <v>4.3</v>
      </c>
      <c r="TV24" s="59" t="s">
        <v>572</v>
      </c>
      <c r="TW24" s="60"/>
      <c r="TX24" s="53" t="s">
        <v>569</v>
      </c>
      <c r="TY24" s="63">
        <f>'[1]80系列普铝推拉窗平开窗'!BP34</f>
        <v>0.32</v>
      </c>
      <c r="TZ24" s="63"/>
      <c r="UA24" s="63">
        <f>'[1]80系列普铝推拉窗平开窗'!BN34</f>
        <v>20.35</v>
      </c>
      <c r="UB24" s="58">
        <f t="shared" si="198"/>
        <v>6.51</v>
      </c>
      <c r="UC24" s="55" t="s">
        <v>573</v>
      </c>
      <c r="UD24" s="57">
        <v>4.3</v>
      </c>
      <c r="UE24" s="59" t="s">
        <v>572</v>
      </c>
      <c r="UF24" s="60"/>
      <c r="UG24" s="53" t="s">
        <v>569</v>
      </c>
      <c r="UH24" s="63">
        <f>'[1]80系列普铝推拉窗平开窗'!BY34</f>
        <v>0.34</v>
      </c>
      <c r="UI24" s="63"/>
      <c r="UJ24" s="63">
        <f>'[1]80系列普铝推拉窗平开窗'!BW34</f>
        <v>20.35</v>
      </c>
      <c r="UK24" s="58">
        <f t="shared" si="199"/>
        <v>6.92</v>
      </c>
      <c r="UL24" s="55" t="s">
        <v>573</v>
      </c>
      <c r="UM24" s="57">
        <v>4.3</v>
      </c>
      <c r="UN24" s="59" t="s">
        <v>572</v>
      </c>
      <c r="UO24" s="60"/>
      <c r="UP24" s="53" t="s">
        <v>569</v>
      </c>
      <c r="UQ24" s="63">
        <f>'[1]80系列普铝推拉窗平开窗'!CH34</f>
        <v>0.34</v>
      </c>
      <c r="UR24" s="63"/>
      <c r="US24" s="63">
        <f>'[1]80系列普铝推拉窗平开窗'!CF34</f>
        <v>20.35</v>
      </c>
      <c r="UT24" s="58">
        <f t="shared" si="200"/>
        <v>6.92</v>
      </c>
      <c r="UU24" s="55" t="s">
        <v>573</v>
      </c>
      <c r="UV24" s="57">
        <v>4.3</v>
      </c>
      <c r="UW24" s="59" t="s">
        <v>572</v>
      </c>
      <c r="UX24" s="60"/>
      <c r="UY24" s="53" t="s">
        <v>569</v>
      </c>
      <c r="UZ24" s="63">
        <f>'[1]80系列普铝推拉窗平开窗'!CQ34</f>
        <v>0.32</v>
      </c>
      <c r="VA24" s="63"/>
      <c r="VB24" s="63">
        <f>'[1]80系列普铝推拉窗平开窗'!CO34</f>
        <v>20.35</v>
      </c>
      <c r="VC24" s="58">
        <f t="shared" si="201"/>
        <v>6.51</v>
      </c>
      <c r="VD24" s="55" t="s">
        <v>573</v>
      </c>
      <c r="VE24" s="57">
        <v>4.3</v>
      </c>
      <c r="VF24" s="59" t="s">
        <v>572</v>
      </c>
      <c r="VG24" s="60"/>
      <c r="VH24" s="53" t="s">
        <v>569</v>
      </c>
      <c r="VI24" s="63">
        <f>'[1]80系列普铝推拉窗平开窗'!CZ34</f>
        <v>0.41</v>
      </c>
      <c r="VJ24" s="63"/>
      <c r="VK24" s="63">
        <f>'[1]80系列普铝推拉窗平开窗'!CX34</f>
        <v>20.35</v>
      </c>
      <c r="VL24" s="58">
        <f t="shared" si="202"/>
        <v>8.34</v>
      </c>
      <c r="VM24" s="55" t="s">
        <v>573</v>
      </c>
      <c r="VN24" s="57">
        <v>4.3</v>
      </c>
      <c r="VO24" s="59" t="s">
        <v>572</v>
      </c>
      <c r="VP24" s="60"/>
      <c r="VQ24" s="53" t="s">
        <v>569</v>
      </c>
      <c r="VR24" s="63">
        <f>'[1]80系列普铝推拉门5+12+5钢化'!E24</f>
        <v>0.17</v>
      </c>
      <c r="VS24" s="63"/>
      <c r="VT24" s="63">
        <f>'[1]80系列普铝推拉门5+12+5钢化'!C24</f>
        <v>20.35</v>
      </c>
      <c r="VU24" s="58">
        <f t="shared" si="203"/>
        <v>3.46</v>
      </c>
      <c r="VV24" s="55" t="s">
        <v>573</v>
      </c>
      <c r="VW24" s="57">
        <v>4.3</v>
      </c>
      <c r="VX24" s="59" t="s">
        <v>572</v>
      </c>
      <c r="VY24" s="60"/>
      <c r="VZ24" s="53" t="s">
        <v>569</v>
      </c>
      <c r="WA24" s="63">
        <f>'[1]80系列普铝推拉门5+12+5钢化'!N24</f>
        <v>0.17</v>
      </c>
      <c r="WB24" s="63"/>
      <c r="WC24" s="63">
        <f>'[1]80系列普铝推拉门5+12+5钢化'!L24</f>
        <v>20.35</v>
      </c>
      <c r="WD24" s="58">
        <f t="shared" si="204"/>
        <v>3.46</v>
      </c>
      <c r="WE24" s="55" t="s">
        <v>573</v>
      </c>
      <c r="WF24" s="57">
        <v>4.3</v>
      </c>
      <c r="WG24" s="59" t="s">
        <v>572</v>
      </c>
      <c r="WH24" s="60"/>
      <c r="WI24" s="53" t="s">
        <v>569</v>
      </c>
      <c r="WJ24" s="63">
        <f>'[1]80系列普铝推拉门5+12+5钢化'!W24</f>
        <v>0.14</v>
      </c>
      <c r="WK24" s="63"/>
      <c r="WL24" s="63">
        <f>'[1]80系列普铝推拉门5+12+5钢化'!U24</f>
        <v>20.35</v>
      </c>
      <c r="WM24" s="58">
        <f t="shared" si="205"/>
        <v>2.85</v>
      </c>
      <c r="WN24" s="55" t="s">
        <v>573</v>
      </c>
      <c r="WO24" s="57">
        <v>4.3</v>
      </c>
      <c r="WP24" s="59" t="s">
        <v>572</v>
      </c>
      <c r="WQ24" s="60"/>
      <c r="WR24" s="53" t="s">
        <v>569</v>
      </c>
      <c r="WS24" s="63">
        <f>'[1]80系列普铝推拉门5+12+5钢化'!AF24</f>
        <v>0.23</v>
      </c>
      <c r="WT24" s="63"/>
      <c r="WU24" s="63">
        <f>'[1]80系列普铝推拉门5+12+5钢化'!AD24</f>
        <v>20.35</v>
      </c>
      <c r="WV24" s="58">
        <f t="shared" si="206"/>
        <v>4.68</v>
      </c>
      <c r="WW24" s="55" t="s">
        <v>573</v>
      </c>
      <c r="WX24" s="57">
        <v>4.3</v>
      </c>
      <c r="WY24" s="59" t="s">
        <v>572</v>
      </c>
      <c r="WZ24" s="60"/>
      <c r="XA24" s="53" t="s">
        <v>569</v>
      </c>
      <c r="XB24" s="63">
        <f>'[1]80系列普铝推拉门5+12+5钢化'!AO24</f>
        <v>0.16</v>
      </c>
      <c r="XC24" s="63"/>
      <c r="XD24" s="63">
        <f>'[1]80系列普铝推拉门5+12+5钢化'!AM24</f>
        <v>20.35</v>
      </c>
      <c r="XE24" s="58">
        <f t="shared" si="207"/>
        <v>3.26</v>
      </c>
      <c r="XF24" s="55" t="s">
        <v>573</v>
      </c>
      <c r="XG24" s="57">
        <v>4.3</v>
      </c>
      <c r="XH24" s="59" t="s">
        <v>572</v>
      </c>
      <c r="XI24" s="60"/>
      <c r="XJ24" s="53" t="s">
        <v>569</v>
      </c>
      <c r="XK24" s="63">
        <f>'[1]80系列普铝推拉门5+12+5钢化'!AX24</f>
        <v>0.15</v>
      </c>
      <c r="XL24" s="63"/>
      <c r="XM24" s="63">
        <f>'[1]80系列普铝推拉门5+12+5钢化'!AV24</f>
        <v>20.35</v>
      </c>
      <c r="XN24" s="58">
        <f t="shared" si="208"/>
        <v>3.05</v>
      </c>
      <c r="XO24" s="55" t="s">
        <v>573</v>
      </c>
      <c r="XP24" s="57">
        <v>4.3</v>
      </c>
      <c r="XQ24" s="59" t="s">
        <v>572</v>
      </c>
      <c r="XR24" s="60"/>
      <c r="XS24" s="53" t="s">
        <v>569</v>
      </c>
      <c r="XT24" s="63">
        <f>'[1]80系列普铝推拉门5+12+5钢化'!BG24</f>
        <v>0.19</v>
      </c>
      <c r="XU24" s="63"/>
      <c r="XV24" s="63">
        <f>'[1]80系列普铝推拉门5+12+5钢化'!BE24</f>
        <v>20.35</v>
      </c>
      <c r="XW24" s="58">
        <f t="shared" si="209"/>
        <v>3.87</v>
      </c>
      <c r="XX24" s="55" t="s">
        <v>573</v>
      </c>
    </row>
    <row r="25" spans="1:648">
      <c r="A25" s="57">
        <v>4.4</v>
      </c>
      <c r="B25" s="64" t="s">
        <v>574</v>
      </c>
      <c r="C25" s="65"/>
      <c r="D25" s="53" t="s">
        <v>569</v>
      </c>
      <c r="E25" s="63">
        <v>0.07</v>
      </c>
      <c r="F25" s="7"/>
      <c r="G25" s="63">
        <f>33/1.13</f>
        <v>29.2</v>
      </c>
      <c r="H25" s="58">
        <f t="shared" si="138"/>
        <v>2.04</v>
      </c>
      <c r="I25" s="55"/>
      <c r="J25" s="57">
        <v>4.4</v>
      </c>
      <c r="K25" s="64" t="s">
        <v>574</v>
      </c>
      <c r="L25" s="65"/>
      <c r="M25" s="53" t="s">
        <v>569</v>
      </c>
      <c r="N25" s="63">
        <v>0.05</v>
      </c>
      <c r="O25" s="7"/>
      <c r="P25" s="63">
        <f>33/1.13</f>
        <v>29.2</v>
      </c>
      <c r="Q25" s="58">
        <f t="shared" si="139"/>
        <v>1.46</v>
      </c>
      <c r="R25" s="55"/>
      <c r="S25" s="57">
        <v>4.4</v>
      </c>
      <c r="T25" s="64" t="s">
        <v>574</v>
      </c>
      <c r="U25" s="65"/>
      <c r="V25" s="53" t="s">
        <v>569</v>
      </c>
      <c r="W25" s="63">
        <v>0.05</v>
      </c>
      <c r="X25" s="7"/>
      <c r="Y25" s="63">
        <f>33/1.13</f>
        <v>29.2</v>
      </c>
      <c r="Z25" s="58">
        <f t="shared" si="140"/>
        <v>1.46</v>
      </c>
      <c r="AA25" s="55"/>
      <c r="AB25" s="57">
        <v>4.4</v>
      </c>
      <c r="AC25" s="64" t="s">
        <v>574</v>
      </c>
      <c r="AD25" s="65"/>
      <c r="AE25" s="53" t="s">
        <v>569</v>
      </c>
      <c r="AF25" s="63">
        <v>0.05</v>
      </c>
      <c r="AG25" s="7"/>
      <c r="AH25" s="63">
        <f>33/1.13</f>
        <v>29.2</v>
      </c>
      <c r="AI25" s="58">
        <f t="shared" si="141"/>
        <v>1.46</v>
      </c>
      <c r="AJ25" s="55"/>
      <c r="AK25" s="57">
        <v>4.4</v>
      </c>
      <c r="AL25" s="64" t="s">
        <v>574</v>
      </c>
      <c r="AM25" s="65"/>
      <c r="AN25" s="53" t="s">
        <v>569</v>
      </c>
      <c r="AO25" s="63">
        <v>0.05</v>
      </c>
      <c r="AP25" s="7"/>
      <c r="AQ25" s="63">
        <f>33/1.13</f>
        <v>29.2</v>
      </c>
      <c r="AR25" s="58">
        <f t="shared" si="142"/>
        <v>1.46</v>
      </c>
      <c r="AS25" s="55"/>
      <c r="AT25" s="57">
        <v>4.4</v>
      </c>
      <c r="AU25" s="64" t="s">
        <v>574</v>
      </c>
      <c r="AV25" s="65"/>
      <c r="AW25" s="53" t="s">
        <v>569</v>
      </c>
      <c r="AX25" s="63">
        <v>0.05</v>
      </c>
      <c r="AY25" s="7"/>
      <c r="AZ25" s="63">
        <f>33/1.13</f>
        <v>29.2</v>
      </c>
      <c r="BA25" s="58">
        <f t="shared" si="143"/>
        <v>1.46</v>
      </c>
      <c r="BB25" s="55"/>
      <c r="BC25" s="57">
        <v>4.4</v>
      </c>
      <c r="BD25" s="64" t="s">
        <v>574</v>
      </c>
      <c r="BE25" s="65"/>
      <c r="BF25" s="53" t="s">
        <v>569</v>
      </c>
      <c r="BG25" s="63">
        <v>0.05</v>
      </c>
      <c r="BH25" s="7"/>
      <c r="BI25" s="63">
        <f>33/1.13</f>
        <v>29.2</v>
      </c>
      <c r="BJ25" s="58">
        <f t="shared" si="144"/>
        <v>1.46</v>
      </c>
      <c r="BK25" s="55"/>
      <c r="BL25" s="57">
        <v>4.4</v>
      </c>
      <c r="BM25" s="64" t="s">
        <v>574</v>
      </c>
      <c r="BN25" s="65"/>
      <c r="BO25" s="53" t="s">
        <v>569</v>
      </c>
      <c r="BP25" s="63">
        <v>0.05</v>
      </c>
      <c r="BQ25" s="7"/>
      <c r="BR25" s="63">
        <f>33/1.13</f>
        <v>29.2</v>
      </c>
      <c r="BS25" s="58">
        <f t="shared" si="145"/>
        <v>1.46</v>
      </c>
      <c r="BT25" s="55"/>
      <c r="BU25" s="57">
        <v>4.4</v>
      </c>
      <c r="BV25" s="64" t="s">
        <v>574</v>
      </c>
      <c r="BW25" s="65"/>
      <c r="BX25" s="53" t="s">
        <v>569</v>
      </c>
      <c r="BY25" s="63">
        <v>0.05</v>
      </c>
      <c r="BZ25" s="7"/>
      <c r="CA25" s="63">
        <f>33/1.13</f>
        <v>29.2</v>
      </c>
      <c r="CB25" s="58">
        <f t="shared" si="146"/>
        <v>1.46</v>
      </c>
      <c r="CC25" s="55"/>
      <c r="CD25" s="57">
        <v>4.4</v>
      </c>
      <c r="CE25" s="64" t="s">
        <v>574</v>
      </c>
      <c r="CF25" s="65"/>
      <c r="CG25" s="53" t="s">
        <v>569</v>
      </c>
      <c r="CH25" s="63">
        <v>0.05</v>
      </c>
      <c r="CI25" s="7"/>
      <c r="CJ25" s="63">
        <f>33/1.13</f>
        <v>29.2</v>
      </c>
      <c r="CK25" s="58">
        <f t="shared" si="147"/>
        <v>1.46</v>
      </c>
      <c r="CL25" s="55"/>
      <c r="CM25" s="57">
        <v>4.4</v>
      </c>
      <c r="CN25" s="64" t="s">
        <v>574</v>
      </c>
      <c r="CO25" s="65"/>
      <c r="CP25" s="53" t="s">
        <v>569</v>
      </c>
      <c r="CQ25" s="63">
        <v>0.05</v>
      </c>
      <c r="CR25" s="7"/>
      <c r="CS25" s="63">
        <f>33/1.13</f>
        <v>29.2</v>
      </c>
      <c r="CT25" s="58">
        <f t="shared" si="148"/>
        <v>1.46</v>
      </c>
      <c r="CU25" s="55"/>
      <c r="CV25" s="57">
        <v>4.4</v>
      </c>
      <c r="CW25" s="64" t="s">
        <v>574</v>
      </c>
      <c r="CX25" s="65"/>
      <c r="CY25" s="53" t="s">
        <v>569</v>
      </c>
      <c r="CZ25" s="63">
        <v>0.05</v>
      </c>
      <c r="DA25" s="7"/>
      <c r="DB25" s="63">
        <f>33/1.13</f>
        <v>29.2</v>
      </c>
      <c r="DC25" s="58">
        <f t="shared" si="149"/>
        <v>1.46</v>
      </c>
      <c r="DD25" s="55"/>
      <c r="DE25" s="57">
        <v>4.4</v>
      </c>
      <c r="DF25" s="64" t="s">
        <v>574</v>
      </c>
      <c r="DG25" s="65"/>
      <c r="DH25" s="53" t="s">
        <v>569</v>
      </c>
      <c r="DI25" s="63">
        <v>0.05</v>
      </c>
      <c r="DJ25" s="7"/>
      <c r="DK25" s="63">
        <f>33/1.13</f>
        <v>29.2</v>
      </c>
      <c r="DL25" s="58">
        <f t="shared" si="150"/>
        <v>1.46</v>
      </c>
      <c r="DM25" s="55"/>
      <c r="DN25" s="57">
        <v>4.4</v>
      </c>
      <c r="DO25" s="64" t="s">
        <v>574</v>
      </c>
      <c r="DP25" s="65"/>
      <c r="DQ25" s="53" t="s">
        <v>569</v>
      </c>
      <c r="DR25" s="63">
        <v>0.05</v>
      </c>
      <c r="DS25" s="7"/>
      <c r="DT25" s="63">
        <f>33/1.13</f>
        <v>29.2</v>
      </c>
      <c r="DU25" s="58">
        <f t="shared" si="151"/>
        <v>1.46</v>
      </c>
      <c r="DV25" s="55"/>
      <c r="DW25" s="57">
        <v>4.4</v>
      </c>
      <c r="DX25" s="64" t="s">
        <v>574</v>
      </c>
      <c r="DY25" s="65"/>
      <c r="DZ25" s="53" t="s">
        <v>569</v>
      </c>
      <c r="EA25" s="63">
        <v>0.05</v>
      </c>
      <c r="EB25" s="7"/>
      <c r="EC25" s="63">
        <f>33/1.13</f>
        <v>29.2</v>
      </c>
      <c r="ED25" s="58">
        <f t="shared" si="152"/>
        <v>1.46</v>
      </c>
      <c r="EE25" s="55"/>
      <c r="EF25" s="57">
        <v>4.4</v>
      </c>
      <c r="EG25" s="64" t="s">
        <v>574</v>
      </c>
      <c r="EH25" s="65"/>
      <c r="EI25" s="53" t="s">
        <v>569</v>
      </c>
      <c r="EJ25" s="63">
        <v>0.05</v>
      </c>
      <c r="EK25" s="7"/>
      <c r="EL25" s="63">
        <f>33/1.13</f>
        <v>29.2</v>
      </c>
      <c r="EM25" s="58">
        <f t="shared" si="153"/>
        <v>1.46</v>
      </c>
      <c r="EN25" s="55"/>
      <c r="EO25" s="57">
        <v>4.4</v>
      </c>
      <c r="EP25" s="64" t="s">
        <v>574</v>
      </c>
      <c r="EQ25" s="65"/>
      <c r="ER25" s="53" t="s">
        <v>569</v>
      </c>
      <c r="ES25" s="63">
        <v>0.05</v>
      </c>
      <c r="ET25" s="7"/>
      <c r="EU25" s="63">
        <f>33/1.13</f>
        <v>29.2</v>
      </c>
      <c r="EV25" s="58">
        <f t="shared" si="154"/>
        <v>1.46</v>
      </c>
      <c r="EW25" s="55"/>
      <c r="EX25" s="57">
        <v>4.4</v>
      </c>
      <c r="EY25" s="64" t="s">
        <v>574</v>
      </c>
      <c r="EZ25" s="65"/>
      <c r="FA25" s="53" t="s">
        <v>569</v>
      </c>
      <c r="FB25" s="63">
        <v>0.05</v>
      </c>
      <c r="FC25" s="7"/>
      <c r="FD25" s="63">
        <f>33/1.13</f>
        <v>29.2</v>
      </c>
      <c r="FE25" s="58">
        <f t="shared" si="155"/>
        <v>1.46</v>
      </c>
      <c r="FF25" s="55"/>
      <c r="FG25" s="57">
        <v>4.4</v>
      </c>
      <c r="FH25" s="64" t="s">
        <v>574</v>
      </c>
      <c r="FI25" s="65"/>
      <c r="FJ25" s="53" t="s">
        <v>569</v>
      </c>
      <c r="FK25" s="63">
        <v>0.05</v>
      </c>
      <c r="FL25" s="7"/>
      <c r="FM25" s="63">
        <f>33/1.13</f>
        <v>29.2</v>
      </c>
      <c r="FN25" s="58">
        <f t="shared" si="156"/>
        <v>1.46</v>
      </c>
      <c r="FO25" s="55"/>
      <c r="FP25" s="57">
        <v>4.4</v>
      </c>
      <c r="FQ25" s="64" t="s">
        <v>574</v>
      </c>
      <c r="FR25" s="65"/>
      <c r="FS25" s="53" t="s">
        <v>569</v>
      </c>
      <c r="FT25" s="63">
        <v>0.05</v>
      </c>
      <c r="FU25" s="7"/>
      <c r="FV25" s="63">
        <f>33/1.13</f>
        <v>29.2</v>
      </c>
      <c r="FW25" s="58">
        <f t="shared" si="157"/>
        <v>1.46</v>
      </c>
      <c r="FX25" s="55"/>
      <c r="FY25" s="57">
        <v>4.4</v>
      </c>
      <c r="FZ25" s="64" t="s">
        <v>574</v>
      </c>
      <c r="GA25" s="65"/>
      <c r="GB25" s="53" t="s">
        <v>569</v>
      </c>
      <c r="GC25" s="63">
        <v>0.05</v>
      </c>
      <c r="GD25" s="7"/>
      <c r="GE25" s="63">
        <f>33/1.13</f>
        <v>29.2</v>
      </c>
      <c r="GF25" s="58">
        <f t="shared" si="158"/>
        <v>1.46</v>
      </c>
      <c r="GG25" s="55"/>
      <c r="GH25" s="57">
        <v>4.4</v>
      </c>
      <c r="GI25" s="64" t="s">
        <v>574</v>
      </c>
      <c r="GJ25" s="65"/>
      <c r="GK25" s="53" t="s">
        <v>569</v>
      </c>
      <c r="GL25" s="63">
        <v>0.05</v>
      </c>
      <c r="GM25" s="7"/>
      <c r="GN25" s="63">
        <f>33/1.13</f>
        <v>29.2</v>
      </c>
      <c r="GO25" s="58">
        <f t="shared" si="159"/>
        <v>1.46</v>
      </c>
      <c r="GP25" s="55"/>
      <c r="GQ25" s="57">
        <v>4.4</v>
      </c>
      <c r="GR25" s="64" t="s">
        <v>574</v>
      </c>
      <c r="GS25" s="65"/>
      <c r="GT25" s="53" t="s">
        <v>569</v>
      </c>
      <c r="GU25" s="63">
        <v>0.05</v>
      </c>
      <c r="GV25" s="7"/>
      <c r="GW25" s="63">
        <f>33/1.13</f>
        <v>29.2</v>
      </c>
      <c r="GX25" s="58">
        <f t="shared" si="160"/>
        <v>1.46</v>
      </c>
      <c r="GY25" s="55"/>
      <c r="GZ25" s="57">
        <v>4.4</v>
      </c>
      <c r="HA25" s="64" t="s">
        <v>574</v>
      </c>
      <c r="HB25" s="65"/>
      <c r="HC25" s="53" t="s">
        <v>569</v>
      </c>
      <c r="HD25" s="63">
        <v>0.05</v>
      </c>
      <c r="HE25" s="7"/>
      <c r="HF25" s="63">
        <f>33/1.13</f>
        <v>29.2</v>
      </c>
      <c r="HG25" s="58">
        <f t="shared" si="161"/>
        <v>1.46</v>
      </c>
      <c r="HH25" s="55"/>
      <c r="HI25" s="57">
        <v>4.4</v>
      </c>
      <c r="HJ25" s="64" t="s">
        <v>574</v>
      </c>
      <c r="HK25" s="65"/>
      <c r="HL25" s="53" t="s">
        <v>569</v>
      </c>
      <c r="HM25" s="63">
        <v>0.05</v>
      </c>
      <c r="HN25" s="7"/>
      <c r="HO25" s="63">
        <f>33/1.13</f>
        <v>29.2</v>
      </c>
      <c r="HP25" s="58">
        <f t="shared" si="162"/>
        <v>1.46</v>
      </c>
      <c r="HQ25" s="55"/>
      <c r="HR25" s="57">
        <v>4.4</v>
      </c>
      <c r="HS25" s="64" t="s">
        <v>574</v>
      </c>
      <c r="HT25" s="65"/>
      <c r="HU25" s="53" t="s">
        <v>569</v>
      </c>
      <c r="HV25" s="63">
        <v>0.05</v>
      </c>
      <c r="HW25" s="7"/>
      <c r="HX25" s="63">
        <f>33/1.13</f>
        <v>29.2</v>
      </c>
      <c r="HY25" s="58">
        <f t="shared" si="163"/>
        <v>1.46</v>
      </c>
      <c r="HZ25" s="55"/>
      <c r="IA25" s="57">
        <v>4.4</v>
      </c>
      <c r="IB25" s="64" t="s">
        <v>574</v>
      </c>
      <c r="IC25" s="65"/>
      <c r="ID25" s="53" t="s">
        <v>569</v>
      </c>
      <c r="IE25" s="63">
        <v>0.05</v>
      </c>
      <c r="IF25" s="7"/>
      <c r="IG25" s="63">
        <f>33/1.13</f>
        <v>29.2</v>
      </c>
      <c r="IH25" s="58">
        <f t="shared" si="164"/>
        <v>1.46</v>
      </c>
      <c r="II25" s="55"/>
      <c r="IJ25" s="57">
        <v>4.4</v>
      </c>
      <c r="IK25" s="64" t="s">
        <v>574</v>
      </c>
      <c r="IL25" s="65"/>
      <c r="IM25" s="53" t="s">
        <v>569</v>
      </c>
      <c r="IN25" s="63">
        <v>0.05</v>
      </c>
      <c r="IO25" s="7"/>
      <c r="IP25" s="63">
        <f>33/1.13</f>
        <v>29.2</v>
      </c>
      <c r="IQ25" s="58">
        <f t="shared" si="165"/>
        <v>1.46</v>
      </c>
      <c r="IR25" s="55"/>
      <c r="IS25" s="57">
        <v>4.4</v>
      </c>
      <c r="IT25" s="64" t="s">
        <v>574</v>
      </c>
      <c r="IU25" s="65"/>
      <c r="IV25" s="53" t="s">
        <v>569</v>
      </c>
      <c r="IW25" s="63">
        <v>0.05</v>
      </c>
      <c r="IX25" s="7"/>
      <c r="IY25" s="63">
        <f>33/1.13</f>
        <v>29.2</v>
      </c>
      <c r="IZ25" s="58">
        <f t="shared" si="166"/>
        <v>1.46</v>
      </c>
      <c r="JA25" s="55"/>
      <c r="JB25" s="57">
        <v>4.4</v>
      </c>
      <c r="JC25" s="64" t="s">
        <v>574</v>
      </c>
      <c r="JD25" s="65"/>
      <c r="JE25" s="53" t="s">
        <v>569</v>
      </c>
      <c r="JF25" s="63">
        <v>0.05</v>
      </c>
      <c r="JG25" s="7"/>
      <c r="JH25" s="63">
        <f>33/1.13</f>
        <v>29.2</v>
      </c>
      <c r="JI25" s="58">
        <f t="shared" si="167"/>
        <v>1.46</v>
      </c>
      <c r="JJ25" s="55"/>
      <c r="JK25" s="57">
        <v>4.4</v>
      </c>
      <c r="JL25" s="64" t="s">
        <v>574</v>
      </c>
      <c r="JM25" s="65"/>
      <c r="JN25" s="53" t="s">
        <v>569</v>
      </c>
      <c r="JO25" s="63">
        <v>0.05</v>
      </c>
      <c r="JP25" s="7"/>
      <c r="JQ25" s="63">
        <f>33/1.13</f>
        <v>29.2</v>
      </c>
      <c r="JR25" s="58">
        <f t="shared" si="168"/>
        <v>1.46</v>
      </c>
      <c r="JS25" s="55"/>
      <c r="JT25" s="57">
        <v>4.4</v>
      </c>
      <c r="JU25" s="64" t="s">
        <v>574</v>
      </c>
      <c r="JV25" s="65"/>
      <c r="JW25" s="53" t="s">
        <v>569</v>
      </c>
      <c r="JX25" s="63">
        <v>0.05</v>
      </c>
      <c r="JY25" s="7"/>
      <c r="JZ25" s="63">
        <f>33/1.13</f>
        <v>29.2</v>
      </c>
      <c r="KA25" s="58">
        <f t="shared" si="169"/>
        <v>1.46</v>
      </c>
      <c r="KB25" s="55"/>
      <c r="KC25" s="57">
        <v>4.4</v>
      </c>
      <c r="KD25" s="64" t="s">
        <v>574</v>
      </c>
      <c r="KE25" s="65"/>
      <c r="KF25" s="53" t="s">
        <v>569</v>
      </c>
      <c r="KG25" s="63">
        <v>0.05</v>
      </c>
      <c r="KH25" s="7"/>
      <c r="KI25" s="63">
        <f>33/1.13</f>
        <v>29.2</v>
      </c>
      <c r="KJ25" s="58">
        <f t="shared" si="170"/>
        <v>1.46</v>
      </c>
      <c r="KK25" s="55"/>
      <c r="KL25" s="57">
        <v>4.4</v>
      </c>
      <c r="KM25" s="64" t="s">
        <v>574</v>
      </c>
      <c r="KN25" s="65"/>
      <c r="KO25" s="53" t="s">
        <v>569</v>
      </c>
      <c r="KP25" s="63">
        <v>0.05</v>
      </c>
      <c r="KQ25" s="7"/>
      <c r="KR25" s="63">
        <f>33/1.13</f>
        <v>29.2</v>
      </c>
      <c r="KS25" s="58">
        <f t="shared" si="171"/>
        <v>1.46</v>
      </c>
      <c r="KT25" s="55"/>
      <c r="KU25" s="57">
        <v>4.4</v>
      </c>
      <c r="KV25" s="64" t="s">
        <v>574</v>
      </c>
      <c r="KW25" s="65"/>
      <c r="KX25" s="53" t="s">
        <v>569</v>
      </c>
      <c r="KY25" s="63">
        <v>0.05</v>
      </c>
      <c r="KZ25" s="7"/>
      <c r="LA25" s="63">
        <f>33/1.13</f>
        <v>29.2</v>
      </c>
      <c r="LB25" s="58">
        <f t="shared" si="172"/>
        <v>1.46</v>
      </c>
      <c r="LC25" s="55"/>
      <c r="LD25" s="57">
        <v>4.4</v>
      </c>
      <c r="LE25" s="64" t="s">
        <v>574</v>
      </c>
      <c r="LF25" s="65"/>
      <c r="LG25" s="53" t="s">
        <v>569</v>
      </c>
      <c r="LH25" s="63">
        <v>0.05</v>
      </c>
      <c r="LI25" s="7"/>
      <c r="LJ25" s="63">
        <f>33/1.13</f>
        <v>29.2</v>
      </c>
      <c r="LK25" s="58">
        <f t="shared" si="173"/>
        <v>1.46</v>
      </c>
      <c r="LL25" s="55"/>
      <c r="LM25" s="57">
        <v>4.4</v>
      </c>
      <c r="LN25" s="64" t="s">
        <v>574</v>
      </c>
      <c r="LO25" s="65"/>
      <c r="LP25" s="53" t="s">
        <v>569</v>
      </c>
      <c r="LQ25" s="63">
        <v>0.05</v>
      </c>
      <c r="LR25" s="7"/>
      <c r="LS25" s="63">
        <f>33/1.13</f>
        <v>29.2</v>
      </c>
      <c r="LT25" s="58">
        <f t="shared" si="174"/>
        <v>1.46</v>
      </c>
      <c r="LU25" s="55"/>
      <c r="LV25" s="57">
        <v>4.4</v>
      </c>
      <c r="LW25" s="64" t="s">
        <v>574</v>
      </c>
      <c r="LX25" s="65"/>
      <c r="LY25" s="53" t="s">
        <v>569</v>
      </c>
      <c r="LZ25" s="63">
        <v>0.05</v>
      </c>
      <c r="MA25" s="7"/>
      <c r="MB25" s="63">
        <f>33/1.13</f>
        <v>29.2</v>
      </c>
      <c r="MC25" s="58">
        <f t="shared" si="175"/>
        <v>1.46</v>
      </c>
      <c r="MD25" s="55"/>
      <c r="ME25" s="57">
        <v>4.4</v>
      </c>
      <c r="MF25" s="64" t="s">
        <v>574</v>
      </c>
      <c r="MG25" s="65"/>
      <c r="MH25" s="53" t="s">
        <v>569</v>
      </c>
      <c r="MI25" s="63">
        <v>0.05</v>
      </c>
      <c r="MJ25" s="7"/>
      <c r="MK25" s="63">
        <f>33/1.13</f>
        <v>29.2</v>
      </c>
      <c r="ML25" s="58">
        <f t="shared" si="176"/>
        <v>1.46</v>
      </c>
      <c r="MM25" s="55"/>
      <c r="MN25" s="57">
        <v>4.4</v>
      </c>
      <c r="MO25" s="64" t="s">
        <v>574</v>
      </c>
      <c r="MP25" s="65"/>
      <c r="MQ25" s="53" t="s">
        <v>569</v>
      </c>
      <c r="MR25" s="63">
        <v>0.05</v>
      </c>
      <c r="MS25" s="7"/>
      <c r="MT25" s="63">
        <f>33/1.13</f>
        <v>29.2</v>
      </c>
      <c r="MU25" s="58">
        <f t="shared" si="177"/>
        <v>1.46</v>
      </c>
      <c r="MV25" s="55"/>
      <c r="MW25" s="57">
        <v>4.4</v>
      </c>
      <c r="MX25" s="64" t="s">
        <v>574</v>
      </c>
      <c r="MY25" s="65"/>
      <c r="MZ25" s="53" t="s">
        <v>569</v>
      </c>
      <c r="NA25" s="63">
        <v>0.05</v>
      </c>
      <c r="NB25" s="7"/>
      <c r="NC25" s="63">
        <f>33/1.13</f>
        <v>29.2</v>
      </c>
      <c r="ND25" s="58">
        <f t="shared" si="178"/>
        <v>1.46</v>
      </c>
      <c r="NE25" s="55"/>
      <c r="NF25" s="57">
        <v>4.4</v>
      </c>
      <c r="NG25" s="64" t="s">
        <v>574</v>
      </c>
      <c r="NH25" s="65"/>
      <c r="NI25" s="53" t="s">
        <v>569</v>
      </c>
      <c r="NJ25" s="63">
        <v>0.05</v>
      </c>
      <c r="NK25" s="7"/>
      <c r="NL25" s="63">
        <f>33/1.13</f>
        <v>29.2</v>
      </c>
      <c r="NM25" s="58">
        <f t="shared" si="179"/>
        <v>1.46</v>
      </c>
      <c r="NN25" s="55"/>
      <c r="NO25" s="57">
        <v>4.4</v>
      </c>
      <c r="NP25" s="64" t="s">
        <v>574</v>
      </c>
      <c r="NQ25" s="65"/>
      <c r="NR25" s="53" t="s">
        <v>569</v>
      </c>
      <c r="NS25" s="63">
        <v>0.05</v>
      </c>
      <c r="NT25" s="7"/>
      <c r="NU25" s="63">
        <f>33/1.13</f>
        <v>29.2</v>
      </c>
      <c r="NV25" s="58">
        <f t="shared" si="180"/>
        <v>1.46</v>
      </c>
      <c r="NW25" s="55"/>
      <c r="NX25" s="57">
        <v>4.4</v>
      </c>
      <c r="NY25" s="64" t="s">
        <v>574</v>
      </c>
      <c r="NZ25" s="65"/>
      <c r="OA25" s="53" t="s">
        <v>569</v>
      </c>
      <c r="OB25" s="63">
        <v>0.05</v>
      </c>
      <c r="OC25" s="7"/>
      <c r="OD25" s="63">
        <f>33/1.13</f>
        <v>29.2</v>
      </c>
      <c r="OE25" s="58">
        <f t="shared" si="181"/>
        <v>1.46</v>
      </c>
      <c r="OF25" s="55"/>
      <c r="OG25" s="57">
        <v>4.4</v>
      </c>
      <c r="OH25" s="64" t="s">
        <v>574</v>
      </c>
      <c r="OI25" s="65"/>
      <c r="OJ25" s="53" t="s">
        <v>569</v>
      </c>
      <c r="OK25" s="63">
        <v>0.05</v>
      </c>
      <c r="OL25" s="7"/>
      <c r="OM25" s="63">
        <f>33/1.13</f>
        <v>29.2</v>
      </c>
      <c r="ON25" s="58">
        <f t="shared" si="182"/>
        <v>1.46</v>
      </c>
      <c r="OO25" s="55"/>
      <c r="OP25" s="57">
        <v>4.4</v>
      </c>
      <c r="OQ25" s="64" t="s">
        <v>574</v>
      </c>
      <c r="OR25" s="65"/>
      <c r="OS25" s="53" t="s">
        <v>569</v>
      </c>
      <c r="OT25" s="63">
        <v>0.05</v>
      </c>
      <c r="OU25" s="7"/>
      <c r="OV25" s="63">
        <f>33/1.13</f>
        <v>29.2</v>
      </c>
      <c r="OW25" s="58">
        <f t="shared" si="183"/>
        <v>1.46</v>
      </c>
      <c r="OX25" s="55"/>
      <c r="OY25" s="57">
        <v>4.4</v>
      </c>
      <c r="OZ25" s="64" t="s">
        <v>574</v>
      </c>
      <c r="PA25" s="65"/>
      <c r="PB25" s="53" t="s">
        <v>569</v>
      </c>
      <c r="PC25" s="63">
        <v>0.05</v>
      </c>
      <c r="PD25" s="7"/>
      <c r="PE25" s="63">
        <f>33/1.13</f>
        <v>29.2</v>
      </c>
      <c r="PF25" s="58">
        <f t="shared" si="184"/>
        <v>1.46</v>
      </c>
      <c r="PG25" s="55"/>
      <c r="PH25" s="57">
        <v>4.4</v>
      </c>
      <c r="PI25" s="64" t="s">
        <v>574</v>
      </c>
      <c r="PJ25" s="65"/>
      <c r="PK25" s="53" t="s">
        <v>569</v>
      </c>
      <c r="PL25" s="63">
        <v>0.05</v>
      </c>
      <c r="PM25" s="7"/>
      <c r="PN25" s="63">
        <f>33/1.13</f>
        <v>29.2</v>
      </c>
      <c r="PO25" s="58">
        <f t="shared" si="185"/>
        <v>1.46</v>
      </c>
      <c r="PP25" s="55"/>
      <c r="PQ25" s="57">
        <v>4.4</v>
      </c>
      <c r="PR25" s="64" t="s">
        <v>574</v>
      </c>
      <c r="PS25" s="65"/>
      <c r="PT25" s="53" t="s">
        <v>569</v>
      </c>
      <c r="PU25" s="63">
        <v>0.05</v>
      </c>
      <c r="PV25" s="7"/>
      <c r="PW25" s="63">
        <f>33/1.13</f>
        <v>29.2</v>
      </c>
      <c r="PX25" s="58">
        <f t="shared" si="186"/>
        <v>1.46</v>
      </c>
      <c r="PY25" s="55"/>
      <c r="PZ25" s="57">
        <v>4.4</v>
      </c>
      <c r="QA25" s="64" t="s">
        <v>574</v>
      </c>
      <c r="QB25" s="65"/>
      <c r="QC25" s="53" t="s">
        <v>569</v>
      </c>
      <c r="QD25" s="63">
        <v>0.05</v>
      </c>
      <c r="QE25" s="7"/>
      <c r="QF25" s="63">
        <f>33/1.13</f>
        <v>29.2</v>
      </c>
      <c r="QG25" s="58">
        <f t="shared" si="187"/>
        <v>1.46</v>
      </c>
      <c r="QH25" s="55"/>
      <c r="QI25" s="57">
        <v>4.4</v>
      </c>
      <c r="QJ25" s="64" t="s">
        <v>574</v>
      </c>
      <c r="QK25" s="65"/>
      <c r="QL25" s="53" t="s">
        <v>569</v>
      </c>
      <c r="QM25" s="63">
        <v>0.05</v>
      </c>
      <c r="QN25" s="7"/>
      <c r="QO25" s="63">
        <f>33/1.13</f>
        <v>29.2</v>
      </c>
      <c r="QP25" s="58">
        <f t="shared" si="188"/>
        <v>1.46</v>
      </c>
      <c r="QQ25" s="55"/>
      <c r="QR25" s="57">
        <v>4.4</v>
      </c>
      <c r="QS25" s="64" t="s">
        <v>574</v>
      </c>
      <c r="QT25" s="65"/>
      <c r="QU25" s="53" t="s">
        <v>569</v>
      </c>
      <c r="QV25" s="63">
        <v>0.05</v>
      </c>
      <c r="QW25" s="7"/>
      <c r="QX25" s="63">
        <f>33/1.13</f>
        <v>29.2</v>
      </c>
      <c r="QY25" s="58">
        <f t="shared" si="189"/>
        <v>1.46</v>
      </c>
      <c r="QZ25" s="55"/>
      <c r="RA25" s="57">
        <v>4.4</v>
      </c>
      <c r="RB25" s="64" t="s">
        <v>574</v>
      </c>
      <c r="RC25" s="65"/>
      <c r="RD25" s="53" t="s">
        <v>569</v>
      </c>
      <c r="RE25" s="63">
        <v>0.05</v>
      </c>
      <c r="RF25" s="7"/>
      <c r="RG25" s="63">
        <f>33/1.13</f>
        <v>29.2</v>
      </c>
      <c r="RH25" s="58">
        <f t="shared" si="190"/>
        <v>1.46</v>
      </c>
      <c r="RI25" s="55"/>
      <c r="RJ25" s="57">
        <v>4.4</v>
      </c>
      <c r="RK25" s="64" t="s">
        <v>574</v>
      </c>
      <c r="RL25" s="65"/>
      <c r="RM25" s="53" t="s">
        <v>569</v>
      </c>
      <c r="RN25" s="63">
        <v>0.05</v>
      </c>
      <c r="RO25" s="7"/>
      <c r="RP25" s="63">
        <f>33/1.13</f>
        <v>29.2</v>
      </c>
      <c r="RQ25" s="58">
        <f t="shared" si="191"/>
        <v>1.46</v>
      </c>
      <c r="RR25" s="55"/>
      <c r="RS25" s="57">
        <v>4.4</v>
      </c>
      <c r="RT25" s="64" t="s">
        <v>574</v>
      </c>
      <c r="RU25" s="65"/>
      <c r="RV25" s="53" t="s">
        <v>569</v>
      </c>
      <c r="RW25" s="63">
        <v>0.05</v>
      </c>
      <c r="RX25" s="7"/>
      <c r="RY25" s="63">
        <f>33/1.13</f>
        <v>29.2</v>
      </c>
      <c r="RZ25" s="58">
        <f t="shared" si="192"/>
        <v>1.46</v>
      </c>
      <c r="SA25" s="55"/>
      <c r="SB25" s="57">
        <v>4.4</v>
      </c>
      <c r="SC25" s="64" t="s">
        <v>574</v>
      </c>
      <c r="SD25" s="65"/>
      <c r="SE25" s="53" t="s">
        <v>569</v>
      </c>
      <c r="SF25" s="63">
        <v>0.05</v>
      </c>
      <c r="SG25" s="7"/>
      <c r="SH25" s="63">
        <f>33/1.13</f>
        <v>29.2</v>
      </c>
      <c r="SI25" s="58">
        <f t="shared" si="193"/>
        <v>1.46</v>
      </c>
      <c r="SJ25" s="55"/>
      <c r="SK25" s="57">
        <v>4.4</v>
      </c>
      <c r="SL25" s="64" t="s">
        <v>574</v>
      </c>
      <c r="SM25" s="65"/>
      <c r="SN25" s="53" t="s">
        <v>569</v>
      </c>
      <c r="SO25" s="63">
        <v>0.05</v>
      </c>
      <c r="SP25" s="7"/>
      <c r="SQ25" s="63">
        <f>33/1.13</f>
        <v>29.2</v>
      </c>
      <c r="SR25" s="58">
        <f t="shared" si="194"/>
        <v>1.46</v>
      </c>
      <c r="SS25" s="55"/>
      <c r="ST25" s="57">
        <v>4.4</v>
      </c>
      <c r="SU25" s="64" t="s">
        <v>574</v>
      </c>
      <c r="SV25" s="65"/>
      <c r="SW25" s="53" t="s">
        <v>569</v>
      </c>
      <c r="SX25" s="63">
        <v>0.05</v>
      </c>
      <c r="SY25" s="7"/>
      <c r="SZ25" s="63">
        <f>33/1.13</f>
        <v>29.2</v>
      </c>
      <c r="TA25" s="58">
        <f t="shared" si="195"/>
        <v>1.46</v>
      </c>
      <c r="TB25" s="55"/>
      <c r="TC25" s="57">
        <v>4.4</v>
      </c>
      <c r="TD25" s="64" t="s">
        <v>574</v>
      </c>
      <c r="TE25" s="65"/>
      <c r="TF25" s="53" t="s">
        <v>569</v>
      </c>
      <c r="TG25" s="63">
        <v>0.05</v>
      </c>
      <c r="TH25" s="7"/>
      <c r="TI25" s="63">
        <f>33/1.13</f>
        <v>29.2</v>
      </c>
      <c r="TJ25" s="58">
        <f t="shared" si="196"/>
        <v>1.46</v>
      </c>
      <c r="TK25" s="55"/>
      <c r="TL25" s="57">
        <v>4.4</v>
      </c>
      <c r="TM25" s="64" t="s">
        <v>574</v>
      </c>
      <c r="TN25" s="65"/>
      <c r="TO25" s="53" t="s">
        <v>569</v>
      </c>
      <c r="TP25" s="63">
        <v>0.05</v>
      </c>
      <c r="TQ25" s="7"/>
      <c r="TR25" s="63">
        <f>33/1.13</f>
        <v>29.2</v>
      </c>
      <c r="TS25" s="58">
        <f t="shared" si="197"/>
        <v>1.46</v>
      </c>
      <c r="TT25" s="55"/>
      <c r="TU25" s="57">
        <v>4.4</v>
      </c>
      <c r="TV25" s="64" t="s">
        <v>574</v>
      </c>
      <c r="TW25" s="65"/>
      <c r="TX25" s="53" t="s">
        <v>569</v>
      </c>
      <c r="TY25" s="63">
        <v>0.05</v>
      </c>
      <c r="TZ25" s="7"/>
      <c r="UA25" s="63">
        <f>33/1.13</f>
        <v>29.2</v>
      </c>
      <c r="UB25" s="58">
        <f t="shared" si="198"/>
        <v>1.46</v>
      </c>
      <c r="UC25" s="55"/>
      <c r="UD25" s="57">
        <v>4.4</v>
      </c>
      <c r="UE25" s="64" t="s">
        <v>574</v>
      </c>
      <c r="UF25" s="65"/>
      <c r="UG25" s="53" t="s">
        <v>569</v>
      </c>
      <c r="UH25" s="63">
        <v>0.05</v>
      </c>
      <c r="UI25" s="7"/>
      <c r="UJ25" s="63">
        <f>33/1.13</f>
        <v>29.2</v>
      </c>
      <c r="UK25" s="58">
        <f t="shared" si="199"/>
        <v>1.46</v>
      </c>
      <c r="UL25" s="55"/>
      <c r="UM25" s="57">
        <v>4.4</v>
      </c>
      <c r="UN25" s="64" t="s">
        <v>574</v>
      </c>
      <c r="UO25" s="65"/>
      <c r="UP25" s="53" t="s">
        <v>569</v>
      </c>
      <c r="UQ25" s="63">
        <v>0.05</v>
      </c>
      <c r="UR25" s="7"/>
      <c r="US25" s="63">
        <f>33/1.13</f>
        <v>29.2</v>
      </c>
      <c r="UT25" s="58">
        <f t="shared" si="200"/>
        <v>1.46</v>
      </c>
      <c r="UU25" s="55"/>
      <c r="UV25" s="57">
        <v>4.4</v>
      </c>
      <c r="UW25" s="64" t="s">
        <v>574</v>
      </c>
      <c r="UX25" s="65"/>
      <c r="UY25" s="53" t="s">
        <v>569</v>
      </c>
      <c r="UZ25" s="63">
        <v>0.05</v>
      </c>
      <c r="VA25" s="7"/>
      <c r="VB25" s="63">
        <f>33/1.13</f>
        <v>29.2</v>
      </c>
      <c r="VC25" s="58">
        <f t="shared" si="201"/>
        <v>1.46</v>
      </c>
      <c r="VD25" s="55"/>
      <c r="VE25" s="57">
        <v>4.4</v>
      </c>
      <c r="VF25" s="64" t="s">
        <v>574</v>
      </c>
      <c r="VG25" s="65"/>
      <c r="VH25" s="53" t="s">
        <v>569</v>
      </c>
      <c r="VI25" s="63">
        <v>0.05</v>
      </c>
      <c r="VJ25" s="7"/>
      <c r="VK25" s="63">
        <f>33/1.13</f>
        <v>29.2</v>
      </c>
      <c r="VL25" s="58">
        <f t="shared" si="202"/>
        <v>1.46</v>
      </c>
      <c r="VM25" s="55"/>
      <c r="VN25" s="57">
        <v>4.4</v>
      </c>
      <c r="VO25" s="64" t="s">
        <v>574</v>
      </c>
      <c r="VP25" s="65"/>
      <c r="VQ25" s="53" t="s">
        <v>569</v>
      </c>
      <c r="VR25" s="63">
        <v>0.05</v>
      </c>
      <c r="VS25" s="7"/>
      <c r="VT25" s="63">
        <f>33/1.13</f>
        <v>29.2</v>
      </c>
      <c r="VU25" s="58">
        <f t="shared" si="203"/>
        <v>1.46</v>
      </c>
      <c r="VV25" s="55"/>
      <c r="VW25" s="57">
        <v>4.4</v>
      </c>
      <c r="VX25" s="64" t="s">
        <v>574</v>
      </c>
      <c r="VY25" s="65"/>
      <c r="VZ25" s="53" t="s">
        <v>569</v>
      </c>
      <c r="WA25" s="63">
        <v>0.05</v>
      </c>
      <c r="WB25" s="7"/>
      <c r="WC25" s="63">
        <f>33/1.13</f>
        <v>29.2</v>
      </c>
      <c r="WD25" s="58">
        <f t="shared" si="204"/>
        <v>1.46</v>
      </c>
      <c r="WE25" s="55"/>
      <c r="WF25" s="57">
        <v>4.4</v>
      </c>
      <c r="WG25" s="64" t="s">
        <v>574</v>
      </c>
      <c r="WH25" s="65"/>
      <c r="WI25" s="53" t="s">
        <v>569</v>
      </c>
      <c r="WJ25" s="63">
        <v>0.05</v>
      </c>
      <c r="WK25" s="7"/>
      <c r="WL25" s="63">
        <f>33/1.13</f>
        <v>29.2</v>
      </c>
      <c r="WM25" s="58">
        <f t="shared" si="205"/>
        <v>1.46</v>
      </c>
      <c r="WN25" s="55"/>
      <c r="WO25" s="57">
        <v>4.4</v>
      </c>
      <c r="WP25" s="64" t="s">
        <v>574</v>
      </c>
      <c r="WQ25" s="65"/>
      <c r="WR25" s="53" t="s">
        <v>569</v>
      </c>
      <c r="WS25" s="63">
        <v>0.05</v>
      </c>
      <c r="WT25" s="7"/>
      <c r="WU25" s="63">
        <f>33/1.13</f>
        <v>29.2</v>
      </c>
      <c r="WV25" s="58">
        <f t="shared" si="206"/>
        <v>1.46</v>
      </c>
      <c r="WW25" s="55"/>
      <c r="WX25" s="57">
        <v>4.4</v>
      </c>
      <c r="WY25" s="64" t="s">
        <v>574</v>
      </c>
      <c r="WZ25" s="65"/>
      <c r="XA25" s="53" t="s">
        <v>569</v>
      </c>
      <c r="XB25" s="63">
        <v>0.05</v>
      </c>
      <c r="XC25" s="7"/>
      <c r="XD25" s="63">
        <f>33/1.13</f>
        <v>29.2</v>
      </c>
      <c r="XE25" s="58">
        <f t="shared" si="207"/>
        <v>1.46</v>
      </c>
      <c r="XF25" s="55"/>
      <c r="XG25" s="57">
        <v>4.4</v>
      </c>
      <c r="XH25" s="64" t="s">
        <v>574</v>
      </c>
      <c r="XI25" s="65"/>
      <c r="XJ25" s="53" t="s">
        <v>569</v>
      </c>
      <c r="XK25" s="63">
        <v>0.05</v>
      </c>
      <c r="XL25" s="7"/>
      <c r="XM25" s="63">
        <f>33/1.13</f>
        <v>29.2</v>
      </c>
      <c r="XN25" s="58">
        <f t="shared" si="208"/>
        <v>1.46</v>
      </c>
      <c r="XO25" s="55"/>
      <c r="XP25" s="57">
        <v>4.4</v>
      </c>
      <c r="XQ25" s="64" t="s">
        <v>574</v>
      </c>
      <c r="XR25" s="65"/>
      <c r="XS25" s="53" t="s">
        <v>569</v>
      </c>
      <c r="XT25" s="63">
        <v>0.05</v>
      </c>
      <c r="XU25" s="7"/>
      <c r="XV25" s="63">
        <f>33/1.13</f>
        <v>29.2</v>
      </c>
      <c r="XW25" s="58">
        <f t="shared" si="209"/>
        <v>1.46</v>
      </c>
      <c r="XX25" s="55"/>
    </row>
    <row r="26" spans="1:648">
      <c r="A26" s="57">
        <v>4.5</v>
      </c>
      <c r="B26" s="66" t="s">
        <v>575</v>
      </c>
      <c r="C26" s="66"/>
      <c r="D26" s="53" t="s">
        <v>576</v>
      </c>
      <c r="E26" s="58"/>
      <c r="F26" s="7"/>
      <c r="G26" s="58"/>
      <c r="H26" s="55">
        <f t="shared" si="138"/>
        <v>0</v>
      </c>
      <c r="I26" s="55"/>
      <c r="J26" s="57">
        <v>4.5</v>
      </c>
      <c r="K26" s="66" t="s">
        <v>575</v>
      </c>
      <c r="L26" s="66"/>
      <c r="M26" s="53" t="s">
        <v>576</v>
      </c>
      <c r="N26" s="58"/>
      <c r="O26" s="7"/>
      <c r="P26" s="58"/>
      <c r="Q26" s="55">
        <f t="shared" si="139"/>
        <v>0</v>
      </c>
      <c r="R26" s="55"/>
      <c r="S26" s="57">
        <v>4.5</v>
      </c>
      <c r="T26" s="66" t="s">
        <v>575</v>
      </c>
      <c r="U26" s="66"/>
      <c r="V26" s="53" t="s">
        <v>576</v>
      </c>
      <c r="W26" s="58"/>
      <c r="X26" s="7"/>
      <c r="Y26" s="58"/>
      <c r="Z26" s="55">
        <f t="shared" si="140"/>
        <v>0</v>
      </c>
      <c r="AA26" s="55"/>
      <c r="AB26" s="57">
        <v>4.5</v>
      </c>
      <c r="AC26" s="66" t="s">
        <v>575</v>
      </c>
      <c r="AD26" s="66"/>
      <c r="AE26" s="53" t="s">
        <v>576</v>
      </c>
      <c r="AF26" s="58"/>
      <c r="AG26" s="7"/>
      <c r="AH26" s="58"/>
      <c r="AI26" s="55">
        <f t="shared" si="141"/>
        <v>0</v>
      </c>
      <c r="AJ26" s="55"/>
      <c r="AK26" s="57">
        <v>4.5</v>
      </c>
      <c r="AL26" s="66" t="s">
        <v>575</v>
      </c>
      <c r="AM26" s="66"/>
      <c r="AN26" s="53" t="s">
        <v>576</v>
      </c>
      <c r="AO26" s="58"/>
      <c r="AP26" s="7"/>
      <c r="AQ26" s="58"/>
      <c r="AR26" s="55">
        <f t="shared" si="142"/>
        <v>0</v>
      </c>
      <c r="AS26" s="55"/>
      <c r="AT26" s="57">
        <v>4.5</v>
      </c>
      <c r="AU26" s="66" t="s">
        <v>575</v>
      </c>
      <c r="AV26" s="66"/>
      <c r="AW26" s="53" t="s">
        <v>576</v>
      </c>
      <c r="AX26" s="58"/>
      <c r="AY26" s="7"/>
      <c r="AZ26" s="58"/>
      <c r="BA26" s="55">
        <f t="shared" si="143"/>
        <v>0</v>
      </c>
      <c r="BB26" s="55"/>
      <c r="BC26" s="57">
        <v>4.5</v>
      </c>
      <c r="BD26" s="66" t="s">
        <v>575</v>
      </c>
      <c r="BE26" s="66"/>
      <c r="BF26" s="53" t="s">
        <v>576</v>
      </c>
      <c r="BG26" s="58"/>
      <c r="BH26" s="7"/>
      <c r="BI26" s="58"/>
      <c r="BJ26" s="55">
        <f t="shared" si="144"/>
        <v>0</v>
      </c>
      <c r="BK26" s="55"/>
      <c r="BL26" s="57">
        <v>4.5</v>
      </c>
      <c r="BM26" s="66" t="s">
        <v>575</v>
      </c>
      <c r="BN26" s="66"/>
      <c r="BO26" s="53" t="s">
        <v>576</v>
      </c>
      <c r="BP26" s="58"/>
      <c r="BQ26" s="7"/>
      <c r="BR26" s="58"/>
      <c r="BS26" s="55">
        <f t="shared" si="145"/>
        <v>0</v>
      </c>
      <c r="BT26" s="55"/>
      <c r="BU26" s="57">
        <v>4.5</v>
      </c>
      <c r="BV26" s="66" t="s">
        <v>575</v>
      </c>
      <c r="BW26" s="66"/>
      <c r="BX26" s="53" t="s">
        <v>576</v>
      </c>
      <c r="BY26" s="58"/>
      <c r="BZ26" s="7"/>
      <c r="CA26" s="58"/>
      <c r="CB26" s="55">
        <f t="shared" si="146"/>
        <v>0</v>
      </c>
      <c r="CC26" s="55"/>
      <c r="CD26" s="57">
        <v>4.5</v>
      </c>
      <c r="CE26" s="66" t="s">
        <v>575</v>
      </c>
      <c r="CF26" s="66"/>
      <c r="CG26" s="53" t="s">
        <v>576</v>
      </c>
      <c r="CH26" s="58"/>
      <c r="CI26" s="7"/>
      <c r="CJ26" s="58"/>
      <c r="CK26" s="55">
        <f t="shared" si="147"/>
        <v>0</v>
      </c>
      <c r="CL26" s="55"/>
      <c r="CM26" s="57">
        <v>4.5</v>
      </c>
      <c r="CN26" s="66" t="s">
        <v>575</v>
      </c>
      <c r="CO26" s="66"/>
      <c r="CP26" s="53" t="s">
        <v>576</v>
      </c>
      <c r="CQ26" s="58"/>
      <c r="CR26" s="7"/>
      <c r="CS26" s="58"/>
      <c r="CT26" s="55">
        <f t="shared" si="148"/>
        <v>0</v>
      </c>
      <c r="CU26" s="55"/>
      <c r="CV26" s="57">
        <v>4.5</v>
      </c>
      <c r="CW26" s="66" t="s">
        <v>575</v>
      </c>
      <c r="CX26" s="66"/>
      <c r="CY26" s="53" t="s">
        <v>576</v>
      </c>
      <c r="CZ26" s="58"/>
      <c r="DA26" s="7"/>
      <c r="DB26" s="58"/>
      <c r="DC26" s="55">
        <f t="shared" si="149"/>
        <v>0</v>
      </c>
      <c r="DD26" s="55"/>
      <c r="DE26" s="57">
        <v>4.5</v>
      </c>
      <c r="DF26" s="66" t="s">
        <v>575</v>
      </c>
      <c r="DG26" s="66"/>
      <c r="DH26" s="53" t="s">
        <v>576</v>
      </c>
      <c r="DI26" s="58"/>
      <c r="DJ26" s="7"/>
      <c r="DK26" s="58"/>
      <c r="DL26" s="55">
        <f t="shared" si="150"/>
        <v>0</v>
      </c>
      <c r="DM26" s="55"/>
      <c r="DN26" s="57">
        <v>4.5</v>
      </c>
      <c r="DO26" s="66" t="s">
        <v>575</v>
      </c>
      <c r="DP26" s="66"/>
      <c r="DQ26" s="53" t="s">
        <v>576</v>
      </c>
      <c r="DR26" s="58"/>
      <c r="DS26" s="7"/>
      <c r="DT26" s="58"/>
      <c r="DU26" s="55">
        <f t="shared" si="151"/>
        <v>0</v>
      </c>
      <c r="DV26" s="55"/>
      <c r="DW26" s="57">
        <v>4.5</v>
      </c>
      <c r="DX26" s="66" t="s">
        <v>575</v>
      </c>
      <c r="DY26" s="66"/>
      <c r="DZ26" s="53" t="s">
        <v>576</v>
      </c>
      <c r="EA26" s="58"/>
      <c r="EB26" s="7"/>
      <c r="EC26" s="58"/>
      <c r="ED26" s="55">
        <f t="shared" si="152"/>
        <v>0</v>
      </c>
      <c r="EE26" s="55"/>
      <c r="EF26" s="57">
        <v>4.5</v>
      </c>
      <c r="EG26" s="66" t="s">
        <v>575</v>
      </c>
      <c r="EH26" s="66"/>
      <c r="EI26" s="53" t="s">
        <v>576</v>
      </c>
      <c r="EJ26" s="58"/>
      <c r="EK26" s="7"/>
      <c r="EL26" s="58"/>
      <c r="EM26" s="55">
        <f t="shared" si="153"/>
        <v>0</v>
      </c>
      <c r="EN26" s="55"/>
      <c r="EO26" s="57">
        <v>4.5</v>
      </c>
      <c r="EP26" s="66" t="s">
        <v>575</v>
      </c>
      <c r="EQ26" s="66"/>
      <c r="ER26" s="53" t="s">
        <v>576</v>
      </c>
      <c r="ES26" s="58"/>
      <c r="ET26" s="7"/>
      <c r="EU26" s="58"/>
      <c r="EV26" s="55">
        <f t="shared" si="154"/>
        <v>0</v>
      </c>
      <c r="EW26" s="55"/>
      <c r="EX26" s="57">
        <v>4.5</v>
      </c>
      <c r="EY26" s="66" t="s">
        <v>575</v>
      </c>
      <c r="EZ26" s="66"/>
      <c r="FA26" s="53" t="s">
        <v>576</v>
      </c>
      <c r="FB26" s="58"/>
      <c r="FC26" s="7"/>
      <c r="FD26" s="58"/>
      <c r="FE26" s="55">
        <f t="shared" si="155"/>
        <v>0</v>
      </c>
      <c r="FF26" s="55"/>
      <c r="FG26" s="57">
        <v>4.5</v>
      </c>
      <c r="FH26" s="66" t="s">
        <v>575</v>
      </c>
      <c r="FI26" s="66"/>
      <c r="FJ26" s="53" t="s">
        <v>576</v>
      </c>
      <c r="FK26" s="58"/>
      <c r="FL26" s="7"/>
      <c r="FM26" s="58"/>
      <c r="FN26" s="55">
        <f t="shared" si="156"/>
        <v>0</v>
      </c>
      <c r="FO26" s="55"/>
      <c r="FP26" s="57">
        <v>4.5</v>
      </c>
      <c r="FQ26" s="66" t="s">
        <v>575</v>
      </c>
      <c r="FR26" s="66"/>
      <c r="FS26" s="53" t="s">
        <v>576</v>
      </c>
      <c r="FT26" s="58"/>
      <c r="FU26" s="7"/>
      <c r="FV26" s="58"/>
      <c r="FW26" s="55">
        <f t="shared" si="157"/>
        <v>0</v>
      </c>
      <c r="FX26" s="55"/>
      <c r="FY26" s="57">
        <v>4.5</v>
      </c>
      <c r="FZ26" s="66" t="s">
        <v>575</v>
      </c>
      <c r="GA26" s="66"/>
      <c r="GB26" s="53" t="s">
        <v>576</v>
      </c>
      <c r="GC26" s="58"/>
      <c r="GD26" s="7"/>
      <c r="GE26" s="58"/>
      <c r="GF26" s="55">
        <f t="shared" si="158"/>
        <v>0</v>
      </c>
      <c r="GG26" s="55"/>
      <c r="GH26" s="57">
        <v>4.5</v>
      </c>
      <c r="GI26" s="66" t="s">
        <v>575</v>
      </c>
      <c r="GJ26" s="66"/>
      <c r="GK26" s="53" t="s">
        <v>576</v>
      </c>
      <c r="GL26" s="58"/>
      <c r="GM26" s="7"/>
      <c r="GN26" s="58"/>
      <c r="GO26" s="55">
        <f t="shared" si="159"/>
        <v>0</v>
      </c>
      <c r="GP26" s="55"/>
      <c r="GQ26" s="57">
        <v>4.5</v>
      </c>
      <c r="GR26" s="66" t="s">
        <v>575</v>
      </c>
      <c r="GS26" s="66"/>
      <c r="GT26" s="53" t="s">
        <v>576</v>
      </c>
      <c r="GU26" s="58"/>
      <c r="GV26" s="7"/>
      <c r="GW26" s="58"/>
      <c r="GX26" s="55">
        <f t="shared" si="160"/>
        <v>0</v>
      </c>
      <c r="GY26" s="55"/>
      <c r="GZ26" s="57">
        <v>4.5</v>
      </c>
      <c r="HA26" s="66" t="s">
        <v>575</v>
      </c>
      <c r="HB26" s="66"/>
      <c r="HC26" s="53" t="s">
        <v>576</v>
      </c>
      <c r="HD26" s="58"/>
      <c r="HE26" s="7"/>
      <c r="HF26" s="58"/>
      <c r="HG26" s="55">
        <f t="shared" si="161"/>
        <v>0</v>
      </c>
      <c r="HH26" s="55"/>
      <c r="HI26" s="57">
        <v>4.5</v>
      </c>
      <c r="HJ26" s="66" t="s">
        <v>575</v>
      </c>
      <c r="HK26" s="66"/>
      <c r="HL26" s="53" t="s">
        <v>576</v>
      </c>
      <c r="HM26" s="58"/>
      <c r="HN26" s="7"/>
      <c r="HO26" s="58"/>
      <c r="HP26" s="55">
        <f t="shared" si="162"/>
        <v>0</v>
      </c>
      <c r="HQ26" s="55"/>
      <c r="HR26" s="57">
        <v>4.5</v>
      </c>
      <c r="HS26" s="66" t="s">
        <v>575</v>
      </c>
      <c r="HT26" s="66"/>
      <c r="HU26" s="53" t="s">
        <v>576</v>
      </c>
      <c r="HV26" s="58"/>
      <c r="HW26" s="7"/>
      <c r="HX26" s="58"/>
      <c r="HY26" s="55">
        <f t="shared" si="163"/>
        <v>0</v>
      </c>
      <c r="HZ26" s="55"/>
      <c r="IA26" s="57">
        <v>4.5</v>
      </c>
      <c r="IB26" s="66" t="s">
        <v>575</v>
      </c>
      <c r="IC26" s="66"/>
      <c r="ID26" s="53" t="s">
        <v>576</v>
      </c>
      <c r="IE26" s="58"/>
      <c r="IF26" s="7"/>
      <c r="IG26" s="58"/>
      <c r="IH26" s="55">
        <f t="shared" si="164"/>
        <v>0</v>
      </c>
      <c r="II26" s="55"/>
      <c r="IJ26" s="57">
        <v>4.5</v>
      </c>
      <c r="IK26" s="66" t="s">
        <v>575</v>
      </c>
      <c r="IL26" s="66"/>
      <c r="IM26" s="53" t="s">
        <v>576</v>
      </c>
      <c r="IN26" s="58"/>
      <c r="IO26" s="7"/>
      <c r="IP26" s="58"/>
      <c r="IQ26" s="55">
        <f t="shared" si="165"/>
        <v>0</v>
      </c>
      <c r="IR26" s="55"/>
      <c r="IS26" s="57">
        <v>4.5</v>
      </c>
      <c r="IT26" s="66" t="s">
        <v>575</v>
      </c>
      <c r="IU26" s="66"/>
      <c r="IV26" s="53" t="s">
        <v>576</v>
      </c>
      <c r="IW26" s="58"/>
      <c r="IX26" s="7"/>
      <c r="IY26" s="58"/>
      <c r="IZ26" s="55">
        <f t="shared" si="166"/>
        <v>0</v>
      </c>
      <c r="JA26" s="55"/>
      <c r="JB26" s="57">
        <v>4.5</v>
      </c>
      <c r="JC26" s="66" t="s">
        <v>575</v>
      </c>
      <c r="JD26" s="66"/>
      <c r="JE26" s="53" t="s">
        <v>576</v>
      </c>
      <c r="JF26" s="58"/>
      <c r="JG26" s="7"/>
      <c r="JH26" s="58"/>
      <c r="JI26" s="55">
        <f t="shared" si="167"/>
        <v>0</v>
      </c>
      <c r="JJ26" s="55"/>
      <c r="JK26" s="57">
        <v>4.5</v>
      </c>
      <c r="JL26" s="66" t="s">
        <v>575</v>
      </c>
      <c r="JM26" s="66"/>
      <c r="JN26" s="53" t="s">
        <v>576</v>
      </c>
      <c r="JO26" s="58"/>
      <c r="JP26" s="7"/>
      <c r="JQ26" s="58"/>
      <c r="JR26" s="55">
        <f t="shared" si="168"/>
        <v>0</v>
      </c>
      <c r="JS26" s="55"/>
      <c r="JT26" s="57">
        <v>4.5</v>
      </c>
      <c r="JU26" s="66" t="s">
        <v>575</v>
      </c>
      <c r="JV26" s="66"/>
      <c r="JW26" s="53" t="s">
        <v>576</v>
      </c>
      <c r="JX26" s="58"/>
      <c r="JY26" s="7"/>
      <c r="JZ26" s="58"/>
      <c r="KA26" s="55">
        <f t="shared" si="169"/>
        <v>0</v>
      </c>
      <c r="KB26" s="55"/>
      <c r="KC26" s="57">
        <v>4.5</v>
      </c>
      <c r="KD26" s="66" t="s">
        <v>575</v>
      </c>
      <c r="KE26" s="66"/>
      <c r="KF26" s="53" t="s">
        <v>576</v>
      </c>
      <c r="KG26" s="58"/>
      <c r="KH26" s="7"/>
      <c r="KI26" s="58"/>
      <c r="KJ26" s="55">
        <f t="shared" si="170"/>
        <v>0</v>
      </c>
      <c r="KK26" s="55"/>
      <c r="KL26" s="57">
        <v>4.5</v>
      </c>
      <c r="KM26" s="66" t="s">
        <v>575</v>
      </c>
      <c r="KN26" s="66"/>
      <c r="KO26" s="53" t="s">
        <v>576</v>
      </c>
      <c r="KP26" s="58"/>
      <c r="KQ26" s="7"/>
      <c r="KR26" s="58"/>
      <c r="KS26" s="55">
        <f t="shared" si="171"/>
        <v>0</v>
      </c>
      <c r="KT26" s="55"/>
      <c r="KU26" s="57">
        <v>4.5</v>
      </c>
      <c r="KV26" s="66" t="s">
        <v>575</v>
      </c>
      <c r="KW26" s="66"/>
      <c r="KX26" s="53" t="s">
        <v>576</v>
      </c>
      <c r="KY26" s="58"/>
      <c r="KZ26" s="7"/>
      <c r="LA26" s="58"/>
      <c r="LB26" s="55">
        <f t="shared" si="172"/>
        <v>0</v>
      </c>
      <c r="LC26" s="55"/>
      <c r="LD26" s="57">
        <v>4.5</v>
      </c>
      <c r="LE26" s="66" t="s">
        <v>575</v>
      </c>
      <c r="LF26" s="66"/>
      <c r="LG26" s="53" t="s">
        <v>576</v>
      </c>
      <c r="LH26" s="58"/>
      <c r="LI26" s="7"/>
      <c r="LJ26" s="58"/>
      <c r="LK26" s="55">
        <f t="shared" si="173"/>
        <v>0</v>
      </c>
      <c r="LL26" s="55"/>
      <c r="LM26" s="57">
        <v>4.5</v>
      </c>
      <c r="LN26" s="66" t="s">
        <v>575</v>
      </c>
      <c r="LO26" s="66"/>
      <c r="LP26" s="53" t="s">
        <v>576</v>
      </c>
      <c r="LQ26" s="58"/>
      <c r="LR26" s="7"/>
      <c r="LS26" s="58"/>
      <c r="LT26" s="55">
        <f t="shared" si="174"/>
        <v>0</v>
      </c>
      <c r="LU26" s="55"/>
      <c r="LV26" s="57">
        <v>4.5</v>
      </c>
      <c r="LW26" s="66" t="s">
        <v>575</v>
      </c>
      <c r="LX26" s="66"/>
      <c r="LY26" s="53" t="s">
        <v>576</v>
      </c>
      <c r="LZ26" s="58"/>
      <c r="MA26" s="7"/>
      <c r="MB26" s="58"/>
      <c r="MC26" s="55">
        <f t="shared" si="175"/>
        <v>0</v>
      </c>
      <c r="MD26" s="55"/>
      <c r="ME26" s="57">
        <v>4.5</v>
      </c>
      <c r="MF26" s="66" t="s">
        <v>575</v>
      </c>
      <c r="MG26" s="66"/>
      <c r="MH26" s="53" t="s">
        <v>576</v>
      </c>
      <c r="MI26" s="58"/>
      <c r="MJ26" s="7"/>
      <c r="MK26" s="58"/>
      <c r="ML26" s="55">
        <f t="shared" si="176"/>
        <v>0</v>
      </c>
      <c r="MM26" s="55"/>
      <c r="MN26" s="57">
        <v>4.5</v>
      </c>
      <c r="MO26" s="66" t="s">
        <v>575</v>
      </c>
      <c r="MP26" s="66"/>
      <c r="MQ26" s="53" t="s">
        <v>576</v>
      </c>
      <c r="MR26" s="58"/>
      <c r="MS26" s="7"/>
      <c r="MT26" s="58"/>
      <c r="MU26" s="55">
        <f t="shared" si="177"/>
        <v>0</v>
      </c>
      <c r="MV26" s="55"/>
      <c r="MW26" s="57">
        <v>4.5</v>
      </c>
      <c r="MX26" s="66" t="s">
        <v>575</v>
      </c>
      <c r="MY26" s="66"/>
      <c r="MZ26" s="53" t="s">
        <v>576</v>
      </c>
      <c r="NA26" s="58"/>
      <c r="NB26" s="7"/>
      <c r="NC26" s="58"/>
      <c r="ND26" s="55">
        <f t="shared" si="178"/>
        <v>0</v>
      </c>
      <c r="NE26" s="55"/>
      <c r="NF26" s="57">
        <v>4.5</v>
      </c>
      <c r="NG26" s="66" t="s">
        <v>575</v>
      </c>
      <c r="NH26" s="66"/>
      <c r="NI26" s="53" t="s">
        <v>576</v>
      </c>
      <c r="NJ26" s="58"/>
      <c r="NK26" s="7"/>
      <c r="NL26" s="58"/>
      <c r="NM26" s="55">
        <f t="shared" si="179"/>
        <v>0</v>
      </c>
      <c r="NN26" s="55"/>
      <c r="NO26" s="57">
        <v>4.5</v>
      </c>
      <c r="NP26" s="66" t="s">
        <v>575</v>
      </c>
      <c r="NQ26" s="66"/>
      <c r="NR26" s="53" t="s">
        <v>576</v>
      </c>
      <c r="NS26" s="58"/>
      <c r="NT26" s="7"/>
      <c r="NU26" s="58"/>
      <c r="NV26" s="55">
        <f t="shared" si="180"/>
        <v>0</v>
      </c>
      <c r="NW26" s="55"/>
      <c r="NX26" s="57">
        <v>4.5</v>
      </c>
      <c r="NY26" s="66" t="s">
        <v>575</v>
      </c>
      <c r="NZ26" s="66"/>
      <c r="OA26" s="53" t="s">
        <v>576</v>
      </c>
      <c r="OB26" s="58"/>
      <c r="OC26" s="7"/>
      <c r="OD26" s="58"/>
      <c r="OE26" s="55">
        <f t="shared" si="181"/>
        <v>0</v>
      </c>
      <c r="OF26" s="55"/>
      <c r="OG26" s="57">
        <v>4.5</v>
      </c>
      <c r="OH26" s="66" t="s">
        <v>575</v>
      </c>
      <c r="OI26" s="66"/>
      <c r="OJ26" s="53" t="s">
        <v>576</v>
      </c>
      <c r="OK26" s="58"/>
      <c r="OL26" s="7"/>
      <c r="OM26" s="58"/>
      <c r="ON26" s="55">
        <f t="shared" si="182"/>
        <v>0</v>
      </c>
      <c r="OO26" s="55"/>
      <c r="OP26" s="57">
        <v>4.5</v>
      </c>
      <c r="OQ26" s="66" t="s">
        <v>575</v>
      </c>
      <c r="OR26" s="66"/>
      <c r="OS26" s="53" t="s">
        <v>576</v>
      </c>
      <c r="OT26" s="58"/>
      <c r="OU26" s="7"/>
      <c r="OV26" s="58"/>
      <c r="OW26" s="55">
        <f t="shared" si="183"/>
        <v>0</v>
      </c>
      <c r="OX26" s="55"/>
      <c r="OY26" s="57">
        <v>4.5</v>
      </c>
      <c r="OZ26" s="66" t="s">
        <v>575</v>
      </c>
      <c r="PA26" s="66"/>
      <c r="PB26" s="53" t="s">
        <v>576</v>
      </c>
      <c r="PC26" s="58"/>
      <c r="PD26" s="7"/>
      <c r="PE26" s="58"/>
      <c r="PF26" s="55">
        <f t="shared" si="184"/>
        <v>0</v>
      </c>
      <c r="PG26" s="55"/>
      <c r="PH26" s="57">
        <v>4.5</v>
      </c>
      <c r="PI26" s="66" t="s">
        <v>575</v>
      </c>
      <c r="PJ26" s="66"/>
      <c r="PK26" s="53" t="s">
        <v>576</v>
      </c>
      <c r="PL26" s="58"/>
      <c r="PM26" s="7"/>
      <c r="PN26" s="58"/>
      <c r="PO26" s="55">
        <f t="shared" si="185"/>
        <v>0</v>
      </c>
      <c r="PP26" s="55"/>
      <c r="PQ26" s="57">
        <v>4.5</v>
      </c>
      <c r="PR26" s="66" t="s">
        <v>575</v>
      </c>
      <c r="PS26" s="66"/>
      <c r="PT26" s="53" t="s">
        <v>576</v>
      </c>
      <c r="PU26" s="58"/>
      <c r="PV26" s="7"/>
      <c r="PW26" s="58"/>
      <c r="PX26" s="55">
        <f t="shared" si="186"/>
        <v>0</v>
      </c>
      <c r="PY26" s="55"/>
      <c r="PZ26" s="57">
        <v>4.5</v>
      </c>
      <c r="QA26" s="66" t="s">
        <v>575</v>
      </c>
      <c r="QB26" s="66"/>
      <c r="QC26" s="53" t="s">
        <v>576</v>
      </c>
      <c r="QD26" s="58"/>
      <c r="QE26" s="7"/>
      <c r="QF26" s="58"/>
      <c r="QG26" s="55">
        <f t="shared" si="187"/>
        <v>0</v>
      </c>
      <c r="QH26" s="55"/>
      <c r="QI26" s="57">
        <v>4.5</v>
      </c>
      <c r="QJ26" s="66" t="s">
        <v>575</v>
      </c>
      <c r="QK26" s="66"/>
      <c r="QL26" s="53" t="s">
        <v>576</v>
      </c>
      <c r="QM26" s="58"/>
      <c r="QN26" s="7"/>
      <c r="QO26" s="58"/>
      <c r="QP26" s="55">
        <f t="shared" si="188"/>
        <v>0</v>
      </c>
      <c r="QQ26" s="55"/>
      <c r="QR26" s="57">
        <v>4.5</v>
      </c>
      <c r="QS26" s="66" t="s">
        <v>575</v>
      </c>
      <c r="QT26" s="66"/>
      <c r="QU26" s="53" t="s">
        <v>576</v>
      </c>
      <c r="QV26" s="58"/>
      <c r="QW26" s="7"/>
      <c r="QX26" s="58"/>
      <c r="QY26" s="55">
        <f t="shared" si="189"/>
        <v>0</v>
      </c>
      <c r="QZ26" s="55"/>
      <c r="RA26" s="57">
        <v>4.5</v>
      </c>
      <c r="RB26" s="66" t="s">
        <v>575</v>
      </c>
      <c r="RC26" s="66"/>
      <c r="RD26" s="53" t="s">
        <v>576</v>
      </c>
      <c r="RE26" s="58"/>
      <c r="RF26" s="7"/>
      <c r="RG26" s="58"/>
      <c r="RH26" s="55">
        <f t="shared" si="190"/>
        <v>0</v>
      </c>
      <c r="RI26" s="55"/>
      <c r="RJ26" s="57">
        <v>4.5</v>
      </c>
      <c r="RK26" s="66" t="s">
        <v>575</v>
      </c>
      <c r="RL26" s="66"/>
      <c r="RM26" s="53" t="s">
        <v>576</v>
      </c>
      <c r="RN26" s="58"/>
      <c r="RO26" s="7"/>
      <c r="RP26" s="58"/>
      <c r="RQ26" s="55">
        <f t="shared" si="191"/>
        <v>0</v>
      </c>
      <c r="RR26" s="55"/>
      <c r="RS26" s="57">
        <v>4.5</v>
      </c>
      <c r="RT26" s="66" t="s">
        <v>575</v>
      </c>
      <c r="RU26" s="66"/>
      <c r="RV26" s="53" t="s">
        <v>576</v>
      </c>
      <c r="RW26" s="58"/>
      <c r="RX26" s="7"/>
      <c r="RY26" s="58"/>
      <c r="RZ26" s="55">
        <f t="shared" si="192"/>
        <v>0</v>
      </c>
      <c r="SA26" s="55"/>
      <c r="SB26" s="57">
        <v>4.5</v>
      </c>
      <c r="SC26" s="66" t="s">
        <v>575</v>
      </c>
      <c r="SD26" s="66"/>
      <c r="SE26" s="53" t="s">
        <v>576</v>
      </c>
      <c r="SF26" s="58"/>
      <c r="SG26" s="7"/>
      <c r="SH26" s="58"/>
      <c r="SI26" s="55">
        <f t="shared" si="193"/>
        <v>0</v>
      </c>
      <c r="SJ26" s="55"/>
      <c r="SK26" s="57">
        <v>4.5</v>
      </c>
      <c r="SL26" s="66" t="s">
        <v>575</v>
      </c>
      <c r="SM26" s="66"/>
      <c r="SN26" s="53" t="s">
        <v>576</v>
      </c>
      <c r="SO26" s="58"/>
      <c r="SP26" s="7"/>
      <c r="SQ26" s="58"/>
      <c r="SR26" s="55">
        <f t="shared" si="194"/>
        <v>0</v>
      </c>
      <c r="SS26" s="55"/>
      <c r="ST26" s="57">
        <v>4.5</v>
      </c>
      <c r="SU26" s="66" t="s">
        <v>575</v>
      </c>
      <c r="SV26" s="66"/>
      <c r="SW26" s="53" t="s">
        <v>576</v>
      </c>
      <c r="SX26" s="58"/>
      <c r="SY26" s="7"/>
      <c r="SZ26" s="58"/>
      <c r="TA26" s="55">
        <f t="shared" si="195"/>
        <v>0</v>
      </c>
      <c r="TB26" s="55"/>
      <c r="TC26" s="57">
        <v>4.5</v>
      </c>
      <c r="TD26" s="66" t="s">
        <v>575</v>
      </c>
      <c r="TE26" s="66"/>
      <c r="TF26" s="53" t="s">
        <v>576</v>
      </c>
      <c r="TG26" s="58"/>
      <c r="TH26" s="7"/>
      <c r="TI26" s="58"/>
      <c r="TJ26" s="55">
        <f t="shared" si="196"/>
        <v>0</v>
      </c>
      <c r="TK26" s="55"/>
      <c r="TL26" s="57">
        <v>4.5</v>
      </c>
      <c r="TM26" s="66" t="s">
        <v>575</v>
      </c>
      <c r="TN26" s="66"/>
      <c r="TO26" s="53" t="s">
        <v>576</v>
      </c>
      <c r="TP26" s="58"/>
      <c r="TQ26" s="7"/>
      <c r="TR26" s="58"/>
      <c r="TS26" s="55">
        <f t="shared" si="197"/>
        <v>0</v>
      </c>
      <c r="TT26" s="55"/>
      <c r="TU26" s="57">
        <v>4.5</v>
      </c>
      <c r="TV26" s="66" t="s">
        <v>575</v>
      </c>
      <c r="TW26" s="66"/>
      <c r="TX26" s="53" t="s">
        <v>576</v>
      </c>
      <c r="TY26" s="58"/>
      <c r="TZ26" s="7"/>
      <c r="UA26" s="58"/>
      <c r="UB26" s="55">
        <f t="shared" si="198"/>
        <v>0</v>
      </c>
      <c r="UC26" s="55"/>
      <c r="UD26" s="57">
        <v>4.5</v>
      </c>
      <c r="UE26" s="66" t="s">
        <v>575</v>
      </c>
      <c r="UF26" s="66"/>
      <c r="UG26" s="53" t="s">
        <v>576</v>
      </c>
      <c r="UH26" s="58"/>
      <c r="UI26" s="7"/>
      <c r="UJ26" s="58"/>
      <c r="UK26" s="55">
        <f t="shared" si="199"/>
        <v>0</v>
      </c>
      <c r="UL26" s="55"/>
      <c r="UM26" s="57">
        <v>4.5</v>
      </c>
      <c r="UN26" s="66" t="s">
        <v>575</v>
      </c>
      <c r="UO26" s="66"/>
      <c r="UP26" s="53" t="s">
        <v>576</v>
      </c>
      <c r="UQ26" s="58"/>
      <c r="UR26" s="7"/>
      <c r="US26" s="58"/>
      <c r="UT26" s="55">
        <f t="shared" si="200"/>
        <v>0</v>
      </c>
      <c r="UU26" s="55"/>
      <c r="UV26" s="57">
        <v>4.5</v>
      </c>
      <c r="UW26" s="66" t="s">
        <v>575</v>
      </c>
      <c r="UX26" s="66"/>
      <c r="UY26" s="53" t="s">
        <v>576</v>
      </c>
      <c r="UZ26" s="58"/>
      <c r="VA26" s="7"/>
      <c r="VB26" s="58"/>
      <c r="VC26" s="55">
        <f t="shared" si="201"/>
        <v>0</v>
      </c>
      <c r="VD26" s="55"/>
      <c r="VE26" s="57">
        <v>4.5</v>
      </c>
      <c r="VF26" s="66" t="s">
        <v>575</v>
      </c>
      <c r="VG26" s="66"/>
      <c r="VH26" s="53" t="s">
        <v>576</v>
      </c>
      <c r="VI26" s="58"/>
      <c r="VJ26" s="7"/>
      <c r="VK26" s="58"/>
      <c r="VL26" s="55">
        <f t="shared" si="202"/>
        <v>0</v>
      </c>
      <c r="VM26" s="55"/>
      <c r="VN26" s="57">
        <v>4.5</v>
      </c>
      <c r="VO26" s="66" t="s">
        <v>575</v>
      </c>
      <c r="VP26" s="66"/>
      <c r="VQ26" s="53" t="s">
        <v>576</v>
      </c>
      <c r="VR26" s="58"/>
      <c r="VS26" s="7"/>
      <c r="VT26" s="58"/>
      <c r="VU26" s="55">
        <f t="shared" si="203"/>
        <v>0</v>
      </c>
      <c r="VV26" s="55"/>
      <c r="VW26" s="57">
        <v>4.5</v>
      </c>
      <c r="VX26" s="66" t="s">
        <v>575</v>
      </c>
      <c r="VY26" s="66"/>
      <c r="VZ26" s="53" t="s">
        <v>576</v>
      </c>
      <c r="WA26" s="58"/>
      <c r="WB26" s="7"/>
      <c r="WC26" s="58"/>
      <c r="WD26" s="55">
        <f t="shared" si="204"/>
        <v>0</v>
      </c>
      <c r="WE26" s="55"/>
      <c r="WF26" s="57">
        <v>4.5</v>
      </c>
      <c r="WG26" s="66" t="s">
        <v>575</v>
      </c>
      <c r="WH26" s="66"/>
      <c r="WI26" s="53" t="s">
        <v>576</v>
      </c>
      <c r="WJ26" s="58"/>
      <c r="WK26" s="7"/>
      <c r="WL26" s="58"/>
      <c r="WM26" s="55">
        <f t="shared" si="205"/>
        <v>0</v>
      </c>
      <c r="WN26" s="55"/>
      <c r="WO26" s="57">
        <v>4.5</v>
      </c>
      <c r="WP26" s="66" t="s">
        <v>575</v>
      </c>
      <c r="WQ26" s="66"/>
      <c r="WR26" s="53" t="s">
        <v>576</v>
      </c>
      <c r="WS26" s="58"/>
      <c r="WT26" s="7"/>
      <c r="WU26" s="58"/>
      <c r="WV26" s="55">
        <f t="shared" si="206"/>
        <v>0</v>
      </c>
      <c r="WW26" s="55"/>
      <c r="WX26" s="57">
        <v>4.5</v>
      </c>
      <c r="WY26" s="66" t="s">
        <v>575</v>
      </c>
      <c r="WZ26" s="66"/>
      <c r="XA26" s="53" t="s">
        <v>576</v>
      </c>
      <c r="XB26" s="58"/>
      <c r="XC26" s="7"/>
      <c r="XD26" s="58"/>
      <c r="XE26" s="55">
        <f t="shared" si="207"/>
        <v>0</v>
      </c>
      <c r="XF26" s="55"/>
      <c r="XG26" s="57">
        <v>4.5</v>
      </c>
      <c r="XH26" s="66" t="s">
        <v>575</v>
      </c>
      <c r="XI26" s="66"/>
      <c r="XJ26" s="53" t="s">
        <v>576</v>
      </c>
      <c r="XK26" s="58"/>
      <c r="XL26" s="7"/>
      <c r="XM26" s="58"/>
      <c r="XN26" s="55">
        <f t="shared" si="208"/>
        <v>0</v>
      </c>
      <c r="XO26" s="55"/>
      <c r="XP26" s="57">
        <v>4.5</v>
      </c>
      <c r="XQ26" s="66" t="s">
        <v>575</v>
      </c>
      <c r="XR26" s="66"/>
      <c r="XS26" s="53" t="s">
        <v>576</v>
      </c>
      <c r="XT26" s="58"/>
      <c r="XU26" s="7"/>
      <c r="XV26" s="58"/>
      <c r="XW26" s="55">
        <f t="shared" si="209"/>
        <v>0</v>
      </c>
      <c r="XX26" s="55"/>
    </row>
    <row r="27" spans="1:648">
      <c r="A27" s="67">
        <v>5</v>
      </c>
      <c r="B27" s="67" t="s">
        <v>577</v>
      </c>
      <c r="C27" s="67"/>
      <c r="D27" s="67"/>
      <c r="E27" s="67"/>
      <c r="F27" s="67"/>
      <c r="G27" s="67"/>
      <c r="H27" s="68">
        <f>SUM(H28:H32)</f>
        <v>7.72</v>
      </c>
      <c r="I27" s="75" t="s">
        <v>567</v>
      </c>
      <c r="J27" s="67">
        <v>5</v>
      </c>
      <c r="K27" s="67" t="s">
        <v>577</v>
      </c>
      <c r="L27" s="67"/>
      <c r="M27" s="67"/>
      <c r="N27" s="67"/>
      <c r="O27" s="67"/>
      <c r="P27" s="67"/>
      <c r="Q27" s="68">
        <f>SUM(Q28:Q32)</f>
        <v>7.63</v>
      </c>
      <c r="R27" s="75" t="s">
        <v>567</v>
      </c>
      <c r="S27" s="67">
        <v>5</v>
      </c>
      <c r="T27" s="67" t="s">
        <v>577</v>
      </c>
      <c r="U27" s="67"/>
      <c r="V27" s="67"/>
      <c r="W27" s="67"/>
      <c r="X27" s="67"/>
      <c r="Y27" s="67"/>
      <c r="Z27" s="68">
        <f>SUM(Z28:Z32)</f>
        <v>7.42</v>
      </c>
      <c r="AA27" s="75" t="s">
        <v>567</v>
      </c>
      <c r="AB27" s="67">
        <v>5</v>
      </c>
      <c r="AC27" s="67" t="s">
        <v>577</v>
      </c>
      <c r="AD27" s="67"/>
      <c r="AE27" s="67"/>
      <c r="AF27" s="67"/>
      <c r="AG27" s="67"/>
      <c r="AH27" s="67"/>
      <c r="AI27" s="68">
        <f>SUM(AI28:AI32)</f>
        <v>10.94</v>
      </c>
      <c r="AJ27" s="75" t="s">
        <v>567</v>
      </c>
      <c r="AK27" s="67">
        <v>5</v>
      </c>
      <c r="AL27" s="67" t="s">
        <v>577</v>
      </c>
      <c r="AM27" s="67"/>
      <c r="AN27" s="67"/>
      <c r="AO27" s="67"/>
      <c r="AP27" s="67"/>
      <c r="AQ27" s="67"/>
      <c r="AR27" s="68">
        <f>SUM(AR28:AR32)</f>
        <v>11.37</v>
      </c>
      <c r="AS27" s="75" t="s">
        <v>567</v>
      </c>
      <c r="AT27" s="67">
        <v>5</v>
      </c>
      <c r="AU27" s="67" t="s">
        <v>577</v>
      </c>
      <c r="AV27" s="67"/>
      <c r="AW27" s="67"/>
      <c r="AX27" s="67"/>
      <c r="AY27" s="67"/>
      <c r="AZ27" s="67"/>
      <c r="BA27" s="68">
        <f>SUM(BA28:BA32)</f>
        <v>11.04</v>
      </c>
      <c r="BB27" s="75" t="s">
        <v>567</v>
      </c>
      <c r="BC27" s="67">
        <v>5</v>
      </c>
      <c r="BD27" s="67" t="s">
        <v>577</v>
      </c>
      <c r="BE27" s="67"/>
      <c r="BF27" s="67"/>
      <c r="BG27" s="67"/>
      <c r="BH27" s="67"/>
      <c r="BI27" s="67"/>
      <c r="BJ27" s="68">
        <f>SUM(BJ28:BJ32)</f>
        <v>11.14</v>
      </c>
      <c r="BK27" s="75" t="s">
        <v>567</v>
      </c>
      <c r="BL27" s="67">
        <v>5</v>
      </c>
      <c r="BM27" s="67" t="s">
        <v>577</v>
      </c>
      <c r="BN27" s="67"/>
      <c r="BO27" s="67"/>
      <c r="BP27" s="67"/>
      <c r="BQ27" s="67"/>
      <c r="BR27" s="67"/>
      <c r="BS27" s="68">
        <f>SUM(BS28:BS32)</f>
        <v>10.74</v>
      </c>
      <c r="BT27" s="75" t="s">
        <v>567</v>
      </c>
      <c r="BU27" s="67">
        <v>5</v>
      </c>
      <c r="BV27" s="67" t="s">
        <v>577</v>
      </c>
      <c r="BW27" s="67"/>
      <c r="BX27" s="67"/>
      <c r="BY27" s="67"/>
      <c r="BZ27" s="67"/>
      <c r="CA27" s="67"/>
      <c r="CB27" s="68">
        <f>SUM(CB28:CB32)</f>
        <v>12.63</v>
      </c>
      <c r="CC27" s="75" t="s">
        <v>567</v>
      </c>
      <c r="CD27" s="67">
        <v>5</v>
      </c>
      <c r="CE27" s="67" t="s">
        <v>577</v>
      </c>
      <c r="CF27" s="67"/>
      <c r="CG27" s="67"/>
      <c r="CH27" s="67"/>
      <c r="CI27" s="67"/>
      <c r="CJ27" s="67"/>
      <c r="CK27" s="68">
        <f>SUM(CK28:CK32)</f>
        <v>14.96</v>
      </c>
      <c r="CL27" s="75" t="s">
        <v>567</v>
      </c>
      <c r="CM27" s="67">
        <v>5</v>
      </c>
      <c r="CN27" s="67" t="s">
        <v>577</v>
      </c>
      <c r="CO27" s="67"/>
      <c r="CP27" s="67"/>
      <c r="CQ27" s="67"/>
      <c r="CR27" s="67"/>
      <c r="CS27" s="67"/>
      <c r="CT27" s="68">
        <f>SUM(CT28:CT32)</f>
        <v>14.84</v>
      </c>
      <c r="CU27" s="75" t="s">
        <v>567</v>
      </c>
      <c r="CV27" s="67">
        <v>5</v>
      </c>
      <c r="CW27" s="67" t="s">
        <v>577</v>
      </c>
      <c r="CX27" s="67"/>
      <c r="CY27" s="67"/>
      <c r="CZ27" s="67"/>
      <c r="DA27" s="67"/>
      <c r="DB27" s="67"/>
      <c r="DC27" s="68">
        <f>SUM(DC28:DC32)</f>
        <v>14.6</v>
      </c>
      <c r="DD27" s="75" t="s">
        <v>567</v>
      </c>
      <c r="DE27" s="67">
        <v>5</v>
      </c>
      <c r="DF27" s="67" t="s">
        <v>577</v>
      </c>
      <c r="DG27" s="67"/>
      <c r="DH27" s="67"/>
      <c r="DI27" s="67"/>
      <c r="DJ27" s="67"/>
      <c r="DK27" s="67"/>
      <c r="DL27" s="68">
        <f>SUM(DL28:DL32)</f>
        <v>12.24</v>
      </c>
      <c r="DM27" s="75" t="s">
        <v>567</v>
      </c>
      <c r="DN27" s="67">
        <v>5</v>
      </c>
      <c r="DO27" s="67" t="s">
        <v>577</v>
      </c>
      <c r="DP27" s="67"/>
      <c r="DQ27" s="67"/>
      <c r="DR27" s="67"/>
      <c r="DS27" s="67"/>
      <c r="DT27" s="67"/>
      <c r="DU27" s="68">
        <f>SUM(DU28:DU32)</f>
        <v>11.37</v>
      </c>
      <c r="DV27" s="75" t="s">
        <v>567</v>
      </c>
      <c r="DW27" s="67">
        <v>5</v>
      </c>
      <c r="DX27" s="67" t="s">
        <v>577</v>
      </c>
      <c r="DY27" s="67"/>
      <c r="DZ27" s="67"/>
      <c r="EA27" s="67"/>
      <c r="EB27" s="67"/>
      <c r="EC27" s="67"/>
      <c r="ED27" s="68">
        <f>SUM(ED28:ED32)</f>
        <v>11.69</v>
      </c>
      <c r="EE27" s="75" t="s">
        <v>567</v>
      </c>
      <c r="EF27" s="67">
        <v>5</v>
      </c>
      <c r="EG27" s="67" t="s">
        <v>577</v>
      </c>
      <c r="EH27" s="67"/>
      <c r="EI27" s="67"/>
      <c r="EJ27" s="67"/>
      <c r="EK27" s="67"/>
      <c r="EL27" s="67"/>
      <c r="EM27" s="68">
        <f>SUM(EM28:EM32)</f>
        <v>12.14</v>
      </c>
      <c r="EN27" s="75" t="s">
        <v>567</v>
      </c>
      <c r="EO27" s="67">
        <v>5</v>
      </c>
      <c r="EP27" s="67" t="s">
        <v>577</v>
      </c>
      <c r="EQ27" s="67"/>
      <c r="ER27" s="67"/>
      <c r="ES27" s="67"/>
      <c r="ET27" s="67"/>
      <c r="EU27" s="67"/>
      <c r="EV27" s="68">
        <f>SUM(EV28:EV32)</f>
        <v>13.76</v>
      </c>
      <c r="EW27" s="75" t="s">
        <v>567</v>
      </c>
      <c r="EX27" s="67">
        <v>5</v>
      </c>
      <c r="EY27" s="67" t="s">
        <v>577</v>
      </c>
      <c r="EZ27" s="67"/>
      <c r="FA27" s="67"/>
      <c r="FB27" s="67"/>
      <c r="FC27" s="67"/>
      <c r="FD27" s="67"/>
      <c r="FE27" s="68">
        <f>SUM(FE28:FE32)</f>
        <v>18.01</v>
      </c>
      <c r="FF27" s="75" t="s">
        <v>567</v>
      </c>
      <c r="FG27" s="67">
        <v>5</v>
      </c>
      <c r="FH27" s="67" t="s">
        <v>577</v>
      </c>
      <c r="FI27" s="67"/>
      <c r="FJ27" s="67"/>
      <c r="FK27" s="67"/>
      <c r="FL27" s="67"/>
      <c r="FM27" s="67"/>
      <c r="FN27" s="68">
        <f>SUM(FN28:FN32)</f>
        <v>17.58</v>
      </c>
      <c r="FO27" s="75" t="s">
        <v>567</v>
      </c>
      <c r="FP27" s="67">
        <v>5</v>
      </c>
      <c r="FQ27" s="67" t="s">
        <v>577</v>
      </c>
      <c r="FR27" s="67"/>
      <c r="FS27" s="67"/>
      <c r="FT27" s="67"/>
      <c r="FU27" s="67"/>
      <c r="FV27" s="67"/>
      <c r="FW27" s="68">
        <f>SUM(FW28:FW32)</f>
        <v>13.07</v>
      </c>
      <c r="FX27" s="75" t="s">
        <v>567</v>
      </c>
      <c r="FY27" s="67">
        <v>5</v>
      </c>
      <c r="FZ27" s="67" t="s">
        <v>577</v>
      </c>
      <c r="GA27" s="67"/>
      <c r="GB27" s="67"/>
      <c r="GC27" s="67"/>
      <c r="GD27" s="67"/>
      <c r="GE27" s="67"/>
      <c r="GF27" s="68">
        <f>SUM(GF28:GF32)</f>
        <v>16.81</v>
      </c>
      <c r="GG27" s="75" t="s">
        <v>567</v>
      </c>
      <c r="GH27" s="67">
        <v>5</v>
      </c>
      <c r="GI27" s="67" t="s">
        <v>577</v>
      </c>
      <c r="GJ27" s="67"/>
      <c r="GK27" s="67"/>
      <c r="GL27" s="67"/>
      <c r="GM27" s="67"/>
      <c r="GN27" s="67"/>
      <c r="GO27" s="68">
        <f>SUM(GO28:GO32)</f>
        <v>15.63</v>
      </c>
      <c r="GP27" s="75" t="s">
        <v>567</v>
      </c>
      <c r="GQ27" s="67">
        <v>5</v>
      </c>
      <c r="GR27" s="67" t="s">
        <v>577</v>
      </c>
      <c r="GS27" s="67"/>
      <c r="GT27" s="67"/>
      <c r="GU27" s="67"/>
      <c r="GV27" s="67"/>
      <c r="GW27" s="67"/>
      <c r="GX27" s="68">
        <f>SUM(GX28:GX32)</f>
        <v>26.46</v>
      </c>
      <c r="GY27" s="75" t="s">
        <v>567</v>
      </c>
      <c r="GZ27" s="67">
        <v>5</v>
      </c>
      <c r="HA27" s="67" t="s">
        <v>577</v>
      </c>
      <c r="HB27" s="67"/>
      <c r="HC27" s="67"/>
      <c r="HD27" s="67"/>
      <c r="HE27" s="67"/>
      <c r="HF27" s="67"/>
      <c r="HG27" s="68">
        <f>SUM(HG28:HG32)</f>
        <v>14.01</v>
      </c>
      <c r="HH27" s="75" t="s">
        <v>567</v>
      </c>
      <c r="HI27" s="67">
        <v>5</v>
      </c>
      <c r="HJ27" s="67" t="s">
        <v>577</v>
      </c>
      <c r="HK27" s="67"/>
      <c r="HL27" s="67"/>
      <c r="HM27" s="67"/>
      <c r="HN27" s="67"/>
      <c r="HO27" s="67"/>
      <c r="HP27" s="68">
        <f>SUM(HP28:HP32)</f>
        <v>19.97</v>
      </c>
      <c r="HQ27" s="75" t="s">
        <v>567</v>
      </c>
      <c r="HR27" s="67">
        <v>5</v>
      </c>
      <c r="HS27" s="67" t="s">
        <v>577</v>
      </c>
      <c r="HT27" s="67"/>
      <c r="HU27" s="67"/>
      <c r="HV27" s="67"/>
      <c r="HW27" s="67"/>
      <c r="HX27" s="67"/>
      <c r="HY27" s="68">
        <f>SUM(HY28:HY32)</f>
        <v>19.39</v>
      </c>
      <c r="HZ27" s="75" t="s">
        <v>567</v>
      </c>
      <c r="IA27" s="67">
        <v>5</v>
      </c>
      <c r="IB27" s="67" t="s">
        <v>577</v>
      </c>
      <c r="IC27" s="67"/>
      <c r="ID27" s="67"/>
      <c r="IE27" s="67"/>
      <c r="IF27" s="67"/>
      <c r="IG27" s="67"/>
      <c r="IH27" s="68">
        <f>SUM(IH28:IH32)</f>
        <v>29.51</v>
      </c>
      <c r="II27" s="75" t="s">
        <v>567</v>
      </c>
      <c r="IJ27" s="67">
        <v>5</v>
      </c>
      <c r="IK27" s="67" t="s">
        <v>577</v>
      </c>
      <c r="IL27" s="67"/>
      <c r="IM27" s="67"/>
      <c r="IN27" s="67"/>
      <c r="IO27" s="67"/>
      <c r="IP27" s="67"/>
      <c r="IQ27" s="68">
        <f>SUM(IQ28:IQ32)</f>
        <v>26.9</v>
      </c>
      <c r="IR27" s="75" t="s">
        <v>567</v>
      </c>
      <c r="IS27" s="67">
        <v>5</v>
      </c>
      <c r="IT27" s="67" t="s">
        <v>577</v>
      </c>
      <c r="IU27" s="67"/>
      <c r="IV27" s="67"/>
      <c r="IW27" s="67"/>
      <c r="IX27" s="67"/>
      <c r="IY27" s="67"/>
      <c r="IZ27" s="68">
        <f>SUM(IZ28:IZ32)</f>
        <v>19.38</v>
      </c>
      <c r="JA27" s="75" t="s">
        <v>567</v>
      </c>
      <c r="JB27" s="67">
        <v>5</v>
      </c>
      <c r="JC27" s="67" t="s">
        <v>577</v>
      </c>
      <c r="JD27" s="67"/>
      <c r="JE27" s="67"/>
      <c r="JF27" s="67"/>
      <c r="JG27" s="67"/>
      <c r="JH27" s="67"/>
      <c r="JI27" s="68">
        <f>SUM(JI28:JI32)</f>
        <v>16.38</v>
      </c>
      <c r="JJ27" s="75" t="s">
        <v>567</v>
      </c>
      <c r="JK27" s="67">
        <v>5</v>
      </c>
      <c r="JL27" s="67" t="s">
        <v>577</v>
      </c>
      <c r="JM27" s="67"/>
      <c r="JN27" s="67"/>
      <c r="JO27" s="67"/>
      <c r="JP27" s="67"/>
      <c r="JQ27" s="67"/>
      <c r="JR27" s="68">
        <f>SUM(JR28:JR32)</f>
        <v>18.08</v>
      </c>
      <c r="JS27" s="75" t="s">
        <v>567</v>
      </c>
      <c r="JT27" s="67">
        <v>5</v>
      </c>
      <c r="JU27" s="67" t="s">
        <v>577</v>
      </c>
      <c r="JV27" s="67"/>
      <c r="JW27" s="67"/>
      <c r="JX27" s="67"/>
      <c r="JY27" s="67"/>
      <c r="JZ27" s="67"/>
      <c r="KA27" s="68">
        <f>SUM(KA28:KA32)</f>
        <v>23.83</v>
      </c>
      <c r="KB27" s="75" t="s">
        <v>567</v>
      </c>
      <c r="KC27" s="67">
        <v>5</v>
      </c>
      <c r="KD27" s="67" t="s">
        <v>577</v>
      </c>
      <c r="KE27" s="67"/>
      <c r="KF27" s="67"/>
      <c r="KG27" s="67"/>
      <c r="KH27" s="67"/>
      <c r="KI27" s="67"/>
      <c r="KJ27" s="68">
        <f>SUM(KJ28:KJ32)</f>
        <v>17.11</v>
      </c>
      <c r="KK27" s="75" t="s">
        <v>567</v>
      </c>
      <c r="KL27" s="67">
        <v>5</v>
      </c>
      <c r="KM27" s="67" t="s">
        <v>577</v>
      </c>
      <c r="KN27" s="67"/>
      <c r="KO27" s="67"/>
      <c r="KP27" s="67"/>
      <c r="KQ27" s="67"/>
      <c r="KR27" s="67"/>
      <c r="KS27" s="68">
        <f>SUM(KS28:KS32)</f>
        <v>13.51</v>
      </c>
      <c r="KT27" s="75" t="s">
        <v>567</v>
      </c>
      <c r="KU27" s="67">
        <v>5</v>
      </c>
      <c r="KV27" s="67" t="s">
        <v>577</v>
      </c>
      <c r="KW27" s="67"/>
      <c r="KX27" s="67"/>
      <c r="KY27" s="67"/>
      <c r="KZ27" s="67"/>
      <c r="LA27" s="67"/>
      <c r="LB27" s="68">
        <f>SUM(LB28:LB32)</f>
        <v>17.71</v>
      </c>
      <c r="LC27" s="75" t="s">
        <v>567</v>
      </c>
      <c r="LD27" s="67">
        <v>5</v>
      </c>
      <c r="LE27" s="67" t="s">
        <v>577</v>
      </c>
      <c r="LF27" s="67"/>
      <c r="LG27" s="67"/>
      <c r="LH27" s="67"/>
      <c r="LI27" s="67"/>
      <c r="LJ27" s="67"/>
      <c r="LK27" s="68">
        <f>SUM(LK28:LK32)</f>
        <v>19.21</v>
      </c>
      <c r="LL27" s="75" t="s">
        <v>567</v>
      </c>
      <c r="LM27" s="67">
        <v>5</v>
      </c>
      <c r="LN27" s="67" t="s">
        <v>577</v>
      </c>
      <c r="LO27" s="67"/>
      <c r="LP27" s="67"/>
      <c r="LQ27" s="67"/>
      <c r="LR27" s="67"/>
      <c r="LS27" s="67"/>
      <c r="LT27" s="68">
        <f>SUM(LT28:LT32)</f>
        <v>7.48</v>
      </c>
      <c r="LU27" s="75" t="s">
        <v>567</v>
      </c>
      <c r="LV27" s="67">
        <v>5</v>
      </c>
      <c r="LW27" s="67" t="s">
        <v>577</v>
      </c>
      <c r="LX27" s="67"/>
      <c r="LY27" s="67"/>
      <c r="LZ27" s="67"/>
      <c r="MA27" s="67"/>
      <c r="MB27" s="67"/>
      <c r="MC27" s="68">
        <f>SUM(MC28:MC32)</f>
        <v>7.38</v>
      </c>
      <c r="MD27" s="75" t="s">
        <v>567</v>
      </c>
      <c r="ME27" s="67">
        <v>5</v>
      </c>
      <c r="MF27" s="67" t="s">
        <v>577</v>
      </c>
      <c r="MG27" s="67"/>
      <c r="MH27" s="67"/>
      <c r="MI27" s="67"/>
      <c r="MJ27" s="67"/>
      <c r="MK27" s="67"/>
      <c r="ML27" s="68">
        <f>SUM(ML28:ML32)</f>
        <v>7.43</v>
      </c>
      <c r="MM27" s="75" t="s">
        <v>567</v>
      </c>
      <c r="MN27" s="67">
        <v>5</v>
      </c>
      <c r="MO27" s="67" t="s">
        <v>577</v>
      </c>
      <c r="MP27" s="67"/>
      <c r="MQ27" s="67"/>
      <c r="MR27" s="67"/>
      <c r="MS27" s="67"/>
      <c r="MT27" s="67"/>
      <c r="MU27" s="68">
        <f>SUM(MU28:MU32)</f>
        <v>7.97</v>
      </c>
      <c r="MV27" s="75" t="s">
        <v>567</v>
      </c>
      <c r="MW27" s="67">
        <v>5</v>
      </c>
      <c r="MX27" s="67" t="s">
        <v>577</v>
      </c>
      <c r="MY27" s="67"/>
      <c r="MZ27" s="67"/>
      <c r="NA27" s="67"/>
      <c r="NB27" s="67"/>
      <c r="NC27" s="67"/>
      <c r="ND27" s="68">
        <f>SUM(ND28:ND32)</f>
        <v>7.67</v>
      </c>
      <c r="NE27" s="75" t="s">
        <v>567</v>
      </c>
      <c r="NF27" s="67">
        <v>5</v>
      </c>
      <c r="NG27" s="67" t="s">
        <v>577</v>
      </c>
      <c r="NH27" s="67"/>
      <c r="NI27" s="67"/>
      <c r="NJ27" s="67"/>
      <c r="NK27" s="67"/>
      <c r="NL27" s="67"/>
      <c r="NM27" s="68">
        <f>SUM(NM28:NM32)</f>
        <v>7.61</v>
      </c>
      <c r="NN27" s="75" t="s">
        <v>567</v>
      </c>
      <c r="NO27" s="67">
        <v>5</v>
      </c>
      <c r="NP27" s="67" t="s">
        <v>577</v>
      </c>
      <c r="NQ27" s="67"/>
      <c r="NR27" s="67"/>
      <c r="NS27" s="67"/>
      <c r="NT27" s="67"/>
      <c r="NU27" s="67"/>
      <c r="NV27" s="68">
        <f>SUM(NV28:NV32)</f>
        <v>18.32</v>
      </c>
      <c r="NW27" s="75" t="s">
        <v>567</v>
      </c>
      <c r="NX27" s="67">
        <v>5</v>
      </c>
      <c r="NY27" s="67" t="s">
        <v>577</v>
      </c>
      <c r="NZ27" s="67"/>
      <c r="OA27" s="67"/>
      <c r="OB27" s="67"/>
      <c r="OC27" s="67"/>
      <c r="OD27" s="67"/>
      <c r="OE27" s="68">
        <f>SUM(OE28:OE32)</f>
        <v>8.97</v>
      </c>
      <c r="OF27" s="75" t="s">
        <v>567</v>
      </c>
      <c r="OG27" s="67">
        <v>5</v>
      </c>
      <c r="OH27" s="67" t="s">
        <v>577</v>
      </c>
      <c r="OI27" s="67"/>
      <c r="OJ27" s="67"/>
      <c r="OK27" s="67"/>
      <c r="OL27" s="67"/>
      <c r="OM27" s="67"/>
      <c r="ON27" s="68">
        <f>SUM(ON28:ON32)</f>
        <v>8.42</v>
      </c>
      <c r="OO27" s="75" t="s">
        <v>567</v>
      </c>
      <c r="OP27" s="67">
        <v>5</v>
      </c>
      <c r="OQ27" s="67" t="s">
        <v>577</v>
      </c>
      <c r="OR27" s="67"/>
      <c r="OS27" s="67"/>
      <c r="OT27" s="67"/>
      <c r="OU27" s="67"/>
      <c r="OV27" s="67"/>
      <c r="OW27" s="68">
        <f>SUM(OW28:OW32)</f>
        <v>8.96</v>
      </c>
      <c r="OX27" s="75" t="s">
        <v>567</v>
      </c>
      <c r="OY27" s="67">
        <v>5</v>
      </c>
      <c r="OZ27" s="67" t="s">
        <v>577</v>
      </c>
      <c r="PA27" s="67"/>
      <c r="PB27" s="67"/>
      <c r="PC27" s="67"/>
      <c r="PD27" s="67"/>
      <c r="PE27" s="67"/>
      <c r="PF27" s="68">
        <f>SUM(PF28:PF32)</f>
        <v>16.1</v>
      </c>
      <c r="PG27" s="75" t="s">
        <v>567</v>
      </c>
      <c r="PH27" s="67">
        <v>5</v>
      </c>
      <c r="PI27" s="67" t="s">
        <v>577</v>
      </c>
      <c r="PJ27" s="67"/>
      <c r="PK27" s="67"/>
      <c r="PL27" s="67"/>
      <c r="PM27" s="67"/>
      <c r="PN27" s="67"/>
      <c r="PO27" s="68">
        <f>SUM(PO28:PO32)</f>
        <v>19.61</v>
      </c>
      <c r="PP27" s="75" t="s">
        <v>567</v>
      </c>
      <c r="PQ27" s="67">
        <v>5</v>
      </c>
      <c r="PR27" s="67" t="s">
        <v>577</v>
      </c>
      <c r="PS27" s="67"/>
      <c r="PT27" s="67"/>
      <c r="PU27" s="67"/>
      <c r="PV27" s="67"/>
      <c r="PW27" s="67"/>
      <c r="PX27" s="68">
        <f>SUM(PX28:PX32)</f>
        <v>19.31</v>
      </c>
      <c r="PY27" s="75" t="s">
        <v>567</v>
      </c>
      <c r="PZ27" s="67">
        <v>5</v>
      </c>
      <c r="QA27" s="67" t="s">
        <v>577</v>
      </c>
      <c r="QB27" s="67"/>
      <c r="QC27" s="67"/>
      <c r="QD27" s="67"/>
      <c r="QE27" s="67"/>
      <c r="QF27" s="67"/>
      <c r="QG27" s="68">
        <f>SUM(QG28:QG32)</f>
        <v>16.93</v>
      </c>
      <c r="QH27" s="75" t="s">
        <v>567</v>
      </c>
      <c r="QI27" s="67">
        <v>5</v>
      </c>
      <c r="QJ27" s="67" t="s">
        <v>577</v>
      </c>
      <c r="QK27" s="67"/>
      <c r="QL27" s="67"/>
      <c r="QM27" s="67"/>
      <c r="QN27" s="67"/>
      <c r="QO27" s="67"/>
      <c r="QP27" s="68">
        <f>SUM(QP28:QP32)</f>
        <v>13.43</v>
      </c>
      <c r="QQ27" s="75" t="s">
        <v>567</v>
      </c>
      <c r="QR27" s="67">
        <v>5</v>
      </c>
      <c r="QS27" s="67" t="s">
        <v>577</v>
      </c>
      <c r="QT27" s="67"/>
      <c r="QU27" s="67"/>
      <c r="QV27" s="67"/>
      <c r="QW27" s="67"/>
      <c r="QX27" s="67"/>
      <c r="QY27" s="68">
        <f>SUM(QY28:QY32)</f>
        <v>18.72</v>
      </c>
      <c r="QZ27" s="75" t="s">
        <v>567</v>
      </c>
      <c r="RA27" s="67">
        <v>5</v>
      </c>
      <c r="RB27" s="67" t="s">
        <v>577</v>
      </c>
      <c r="RC27" s="67"/>
      <c r="RD27" s="67"/>
      <c r="RE27" s="67"/>
      <c r="RF27" s="67"/>
      <c r="RG27" s="67"/>
      <c r="RH27" s="68">
        <f>SUM(RH28:RH32)</f>
        <v>16.39</v>
      </c>
      <c r="RI27" s="75" t="s">
        <v>567</v>
      </c>
      <c r="RJ27" s="67">
        <v>5</v>
      </c>
      <c r="RK27" s="67" t="s">
        <v>577</v>
      </c>
      <c r="RL27" s="67"/>
      <c r="RM27" s="67"/>
      <c r="RN27" s="67"/>
      <c r="RO27" s="67"/>
      <c r="RP27" s="67"/>
      <c r="RQ27" s="68">
        <f>SUM(RQ28:RQ32)</f>
        <v>16.54</v>
      </c>
      <c r="RR27" s="75" t="s">
        <v>567</v>
      </c>
      <c r="RS27" s="67">
        <v>5</v>
      </c>
      <c r="RT27" s="67" t="s">
        <v>577</v>
      </c>
      <c r="RU27" s="67"/>
      <c r="RV27" s="67"/>
      <c r="RW27" s="67"/>
      <c r="RX27" s="67"/>
      <c r="RY27" s="67"/>
      <c r="RZ27" s="68">
        <f>SUM(RZ28:RZ32)</f>
        <v>17.91</v>
      </c>
      <c r="SA27" s="75" t="s">
        <v>567</v>
      </c>
      <c r="SB27" s="67">
        <v>5</v>
      </c>
      <c r="SC27" s="67" t="s">
        <v>577</v>
      </c>
      <c r="SD27" s="67"/>
      <c r="SE27" s="67"/>
      <c r="SF27" s="67"/>
      <c r="SG27" s="67"/>
      <c r="SH27" s="67"/>
      <c r="SI27" s="68">
        <f>SUM(SI28:SI32)</f>
        <v>13.73</v>
      </c>
      <c r="SJ27" s="75" t="s">
        <v>567</v>
      </c>
      <c r="SK27" s="67">
        <v>5</v>
      </c>
      <c r="SL27" s="67" t="s">
        <v>577</v>
      </c>
      <c r="SM27" s="67"/>
      <c r="SN27" s="67"/>
      <c r="SO27" s="67"/>
      <c r="SP27" s="67"/>
      <c r="SQ27" s="67"/>
      <c r="SR27" s="68">
        <f>SUM(SR28:SR32)</f>
        <v>17.32</v>
      </c>
      <c r="SS27" s="75" t="s">
        <v>567</v>
      </c>
      <c r="ST27" s="67">
        <v>5</v>
      </c>
      <c r="SU27" s="67" t="s">
        <v>577</v>
      </c>
      <c r="SV27" s="67"/>
      <c r="SW27" s="67"/>
      <c r="SX27" s="67"/>
      <c r="SY27" s="67"/>
      <c r="SZ27" s="67"/>
      <c r="TA27" s="68">
        <f>SUM(TA28:TA32)</f>
        <v>13.23</v>
      </c>
      <c r="TB27" s="75" t="s">
        <v>567</v>
      </c>
      <c r="TC27" s="67">
        <v>5</v>
      </c>
      <c r="TD27" s="67" t="s">
        <v>577</v>
      </c>
      <c r="TE27" s="67"/>
      <c r="TF27" s="67"/>
      <c r="TG27" s="67"/>
      <c r="TH27" s="67"/>
      <c r="TI27" s="67"/>
      <c r="TJ27" s="68">
        <f>SUM(TJ28:TJ32)</f>
        <v>18.61</v>
      </c>
      <c r="TK27" s="75" t="s">
        <v>567</v>
      </c>
      <c r="TL27" s="67">
        <v>5</v>
      </c>
      <c r="TM27" s="67" t="s">
        <v>577</v>
      </c>
      <c r="TN27" s="67"/>
      <c r="TO27" s="67"/>
      <c r="TP27" s="67"/>
      <c r="TQ27" s="67"/>
      <c r="TR27" s="67"/>
      <c r="TS27" s="68">
        <f>SUM(TS28:TS32)</f>
        <v>20.69</v>
      </c>
      <c r="TT27" s="75" t="s">
        <v>567</v>
      </c>
      <c r="TU27" s="67">
        <v>5</v>
      </c>
      <c r="TV27" s="67" t="s">
        <v>577</v>
      </c>
      <c r="TW27" s="67"/>
      <c r="TX27" s="67"/>
      <c r="TY27" s="67"/>
      <c r="TZ27" s="67"/>
      <c r="UA27" s="67"/>
      <c r="UB27" s="68">
        <f>SUM(UB28:UB32)</f>
        <v>22.4</v>
      </c>
      <c r="UC27" s="75" t="s">
        <v>567</v>
      </c>
      <c r="UD27" s="67">
        <v>5</v>
      </c>
      <c r="UE27" s="67" t="s">
        <v>577</v>
      </c>
      <c r="UF27" s="67"/>
      <c r="UG27" s="67"/>
      <c r="UH27" s="67"/>
      <c r="UI27" s="67"/>
      <c r="UJ27" s="67"/>
      <c r="UK27" s="68">
        <f>SUM(UK28:UK32)</f>
        <v>17.83</v>
      </c>
      <c r="UL27" s="75" t="s">
        <v>567</v>
      </c>
      <c r="UM27" s="67">
        <v>5</v>
      </c>
      <c r="UN27" s="67" t="s">
        <v>577</v>
      </c>
      <c r="UO27" s="67"/>
      <c r="UP27" s="67"/>
      <c r="UQ27" s="67"/>
      <c r="UR27" s="67"/>
      <c r="US27" s="67"/>
      <c r="UT27" s="68">
        <f>SUM(UT28:UT32)</f>
        <v>20.43</v>
      </c>
      <c r="UU27" s="75" t="s">
        <v>567</v>
      </c>
      <c r="UV27" s="67">
        <v>5</v>
      </c>
      <c r="UW27" s="67" t="s">
        <v>577</v>
      </c>
      <c r="UX27" s="67"/>
      <c r="UY27" s="67"/>
      <c r="UZ27" s="67"/>
      <c r="VA27" s="67"/>
      <c r="VB27" s="67"/>
      <c r="VC27" s="68">
        <f>SUM(VC28:VC32)</f>
        <v>19.39</v>
      </c>
      <c r="VD27" s="75" t="s">
        <v>567</v>
      </c>
      <c r="VE27" s="67">
        <v>5</v>
      </c>
      <c r="VF27" s="67" t="s">
        <v>577</v>
      </c>
      <c r="VG27" s="67"/>
      <c r="VH27" s="67"/>
      <c r="VI27" s="67"/>
      <c r="VJ27" s="67"/>
      <c r="VK27" s="67"/>
      <c r="VL27" s="68">
        <f>SUM(VL28:VL32)</f>
        <v>23.95</v>
      </c>
      <c r="VM27" s="75" t="s">
        <v>567</v>
      </c>
      <c r="VN27" s="67">
        <v>5</v>
      </c>
      <c r="VO27" s="67" t="s">
        <v>577</v>
      </c>
      <c r="VP27" s="67"/>
      <c r="VQ27" s="67"/>
      <c r="VR27" s="67"/>
      <c r="VS27" s="67"/>
      <c r="VT27" s="67"/>
      <c r="VU27" s="68">
        <f>SUM(VU28:VU32)</f>
        <v>12.02</v>
      </c>
      <c r="VV27" s="75" t="s">
        <v>567</v>
      </c>
      <c r="VW27" s="67">
        <v>5</v>
      </c>
      <c r="VX27" s="67" t="s">
        <v>577</v>
      </c>
      <c r="VY27" s="67"/>
      <c r="VZ27" s="67"/>
      <c r="WA27" s="67"/>
      <c r="WB27" s="67"/>
      <c r="WC27" s="67"/>
      <c r="WD27" s="68">
        <f>SUM(WD28:WD32)</f>
        <v>12.02</v>
      </c>
      <c r="WE27" s="75" t="s">
        <v>567</v>
      </c>
      <c r="WF27" s="67">
        <v>5</v>
      </c>
      <c r="WG27" s="67" t="s">
        <v>577</v>
      </c>
      <c r="WH27" s="67"/>
      <c r="WI27" s="67"/>
      <c r="WJ27" s="67"/>
      <c r="WK27" s="67"/>
      <c r="WL27" s="67"/>
      <c r="WM27" s="68">
        <f>SUM(WM28:WM32)</f>
        <v>12.86</v>
      </c>
      <c r="WN27" s="75" t="s">
        <v>567</v>
      </c>
      <c r="WO27" s="67">
        <v>5</v>
      </c>
      <c r="WP27" s="67" t="s">
        <v>577</v>
      </c>
      <c r="WQ27" s="67"/>
      <c r="WR27" s="67"/>
      <c r="WS27" s="67"/>
      <c r="WT27" s="67"/>
      <c r="WU27" s="67"/>
      <c r="WV27" s="68">
        <f>SUM(WV28:WV32)</f>
        <v>14.07</v>
      </c>
      <c r="WW27" s="75" t="s">
        <v>567</v>
      </c>
      <c r="WX27" s="67">
        <v>5</v>
      </c>
      <c r="WY27" s="67" t="s">
        <v>577</v>
      </c>
      <c r="WZ27" s="67"/>
      <c r="XA27" s="67"/>
      <c r="XB27" s="67"/>
      <c r="XC27" s="67"/>
      <c r="XD27" s="67"/>
      <c r="XE27" s="68">
        <f>SUM(XE28:XE32)</f>
        <v>12.45</v>
      </c>
      <c r="XF27" s="75" t="s">
        <v>567</v>
      </c>
      <c r="XG27" s="67">
        <v>5</v>
      </c>
      <c r="XH27" s="67" t="s">
        <v>577</v>
      </c>
      <c r="XI27" s="67"/>
      <c r="XJ27" s="67"/>
      <c r="XK27" s="67"/>
      <c r="XL27" s="67"/>
      <c r="XM27" s="67"/>
      <c r="XN27" s="68">
        <f>SUM(XN28:XN32)</f>
        <v>12.11</v>
      </c>
      <c r="XO27" s="75" t="s">
        <v>567</v>
      </c>
      <c r="XP27" s="67">
        <v>5</v>
      </c>
      <c r="XQ27" s="67" t="s">
        <v>577</v>
      </c>
      <c r="XR27" s="67"/>
      <c r="XS27" s="67"/>
      <c r="XT27" s="67"/>
      <c r="XU27" s="67"/>
      <c r="XV27" s="67"/>
      <c r="XW27" s="68">
        <f>SUM(XW28:XW32)</f>
        <v>12.64</v>
      </c>
      <c r="XX27" s="75" t="s">
        <v>567</v>
      </c>
    </row>
    <row r="28" spans="1:648">
      <c r="A28" s="57">
        <v>5.1</v>
      </c>
      <c r="B28" s="53" t="s">
        <v>578</v>
      </c>
      <c r="C28" s="53"/>
      <c r="D28" s="53" t="s">
        <v>579</v>
      </c>
      <c r="E28" s="63"/>
      <c r="F28" s="63"/>
      <c r="G28" s="63"/>
      <c r="H28" s="58">
        <f t="shared" ref="H28:H38" si="210">E28*(1+F28)*G28</f>
        <v>0</v>
      </c>
      <c r="I28" s="55" t="s">
        <v>580</v>
      </c>
      <c r="J28" s="57">
        <v>5.1</v>
      </c>
      <c r="K28" s="53" t="s">
        <v>578</v>
      </c>
      <c r="L28" s="53"/>
      <c r="M28" s="53" t="s">
        <v>579</v>
      </c>
      <c r="N28" s="63"/>
      <c r="O28" s="63"/>
      <c r="P28" s="63"/>
      <c r="Q28" s="58">
        <f t="shared" ref="Q28:Q38" si="211">N28*(1+O28)*P28</f>
        <v>0</v>
      </c>
      <c r="R28" s="55" t="s">
        <v>580</v>
      </c>
      <c r="S28" s="57">
        <v>5.1</v>
      </c>
      <c r="T28" s="53" t="s">
        <v>578</v>
      </c>
      <c r="U28" s="53"/>
      <c r="V28" s="53" t="s">
        <v>579</v>
      </c>
      <c r="W28" s="63"/>
      <c r="X28" s="63"/>
      <c r="Y28" s="63"/>
      <c r="Z28" s="58">
        <f t="shared" ref="Z28:Z38" si="212">W28*(1+X28)*Y28</f>
        <v>0</v>
      </c>
      <c r="AA28" s="55" t="s">
        <v>580</v>
      </c>
      <c r="AB28" s="57">
        <v>5.1</v>
      </c>
      <c r="AC28" s="53" t="s">
        <v>578</v>
      </c>
      <c r="AD28" s="53"/>
      <c r="AE28" s="53" t="s">
        <v>579</v>
      </c>
      <c r="AF28" s="63">
        <f>'[1]55系列隔热内平开窗（5+12+5LOW -E6）'!E23</f>
        <v>2.76</v>
      </c>
      <c r="AG28" s="63"/>
      <c r="AH28" s="63">
        <f>'[1]55系列隔热内平开窗（5+12+5LOW -E6）'!C23</f>
        <v>1.24</v>
      </c>
      <c r="AI28" s="58">
        <f t="shared" ref="AI28:AI38" si="213">AF28*(1+AG28)*AH28</f>
        <v>3.42</v>
      </c>
      <c r="AJ28" s="55" t="s">
        <v>580</v>
      </c>
      <c r="AK28" s="57">
        <v>5.1</v>
      </c>
      <c r="AL28" s="53" t="s">
        <v>578</v>
      </c>
      <c r="AM28" s="53"/>
      <c r="AN28" s="53" t="s">
        <v>579</v>
      </c>
      <c r="AO28" s="63">
        <f>'[1]55系列隔热内平开窗（5+12+5LOW -E6）'!O23</f>
        <v>3.07</v>
      </c>
      <c r="AP28" s="63"/>
      <c r="AQ28" s="63">
        <f>'[1]55系列隔热内平开窗（5+12+5LOW -E6）'!M23</f>
        <v>1.24</v>
      </c>
      <c r="AR28" s="58">
        <f t="shared" ref="AR28:AR38" si="214">AO28*(1+AP28)*AQ28</f>
        <v>3.81</v>
      </c>
      <c r="AS28" s="55" t="s">
        <v>580</v>
      </c>
      <c r="AT28" s="57">
        <v>5.1</v>
      </c>
      <c r="AU28" s="53" t="s">
        <v>578</v>
      </c>
      <c r="AV28" s="53"/>
      <c r="AW28" s="53" t="s">
        <v>579</v>
      </c>
      <c r="AX28" s="63">
        <f>'[1]55系列隔热内平开窗（5+12+5LOW -E6）'!Y23</f>
        <v>2.85</v>
      </c>
      <c r="AY28" s="63"/>
      <c r="AZ28" s="63">
        <f>'[1]55系列隔热内平开窗（5+12+5LOW -E6）'!W23</f>
        <v>1.24</v>
      </c>
      <c r="BA28" s="58">
        <f t="shared" ref="BA28:BA38" si="215">AX28*(1+AY28)*AZ28</f>
        <v>3.53</v>
      </c>
      <c r="BB28" s="55" t="s">
        <v>580</v>
      </c>
      <c r="BC28" s="57">
        <v>5.1</v>
      </c>
      <c r="BD28" s="53" t="s">
        <v>578</v>
      </c>
      <c r="BE28" s="53"/>
      <c r="BF28" s="53" t="s">
        <v>579</v>
      </c>
      <c r="BG28" s="63">
        <f>'[1]55系列隔热内平开窗（5+12+5LOW -E6）'!AI23</f>
        <v>2.9</v>
      </c>
      <c r="BH28" s="63"/>
      <c r="BI28" s="63">
        <f>'[1]55系列隔热内平开窗（5+12+5LOW -E6）'!AG23</f>
        <v>1.24</v>
      </c>
      <c r="BJ28" s="58">
        <f t="shared" ref="BJ28:BJ38" si="216">BG28*(1+BH28)*BI28</f>
        <v>3.6</v>
      </c>
      <c r="BK28" s="55" t="s">
        <v>580</v>
      </c>
      <c r="BL28" s="57">
        <v>5.1</v>
      </c>
      <c r="BM28" s="53" t="s">
        <v>578</v>
      </c>
      <c r="BN28" s="53"/>
      <c r="BO28" s="53" t="s">
        <v>579</v>
      </c>
      <c r="BP28" s="63">
        <f>'[1]55系列隔热内平开窗（5+12+5LOW -E6）'!AS23</f>
        <v>2.62</v>
      </c>
      <c r="BQ28" s="63"/>
      <c r="BR28" s="63">
        <f>'[1]55系列隔热内平开窗（5+12+5LOW -E6）'!AQ23</f>
        <v>1.24</v>
      </c>
      <c r="BS28" s="58">
        <f t="shared" ref="BS28:BS38" si="217">BP28*(1+BQ28)*BR28</f>
        <v>3.25</v>
      </c>
      <c r="BT28" s="55" t="s">
        <v>580</v>
      </c>
      <c r="BU28" s="57">
        <v>5.1</v>
      </c>
      <c r="BV28" s="53" t="s">
        <v>578</v>
      </c>
      <c r="BW28" s="53"/>
      <c r="BX28" s="53" t="s">
        <v>579</v>
      </c>
      <c r="BY28" s="63">
        <f>'[1]55系列隔热内平开窗（5+12+5LOW -E6）'!BC23</f>
        <v>3.9</v>
      </c>
      <c r="BZ28" s="63"/>
      <c r="CA28" s="63">
        <f>'[1]55系列隔热内平开窗（5+12+5LOW -E6）'!BA23</f>
        <v>1.24</v>
      </c>
      <c r="CB28" s="58">
        <f t="shared" ref="CB28:CB38" si="218">BY28*(1+BZ28)*CA28</f>
        <v>4.84</v>
      </c>
      <c r="CC28" s="55" t="s">
        <v>580</v>
      </c>
      <c r="CD28" s="57">
        <v>5.1</v>
      </c>
      <c r="CE28" s="53" t="s">
        <v>578</v>
      </c>
      <c r="CF28" s="53"/>
      <c r="CG28" s="53" t="s">
        <v>579</v>
      </c>
      <c r="CH28" s="63">
        <f>'[1]55系列隔热内平开窗（5+12+5LOW -E6）'!BM23</f>
        <v>5.73</v>
      </c>
      <c r="CI28" s="63"/>
      <c r="CJ28" s="63">
        <f>'[1]55系列隔热内平开窗（5+12+5LOW -E6）'!BK23</f>
        <v>1.24</v>
      </c>
      <c r="CK28" s="58">
        <f t="shared" ref="CK28:CK38" si="219">CH28*(1+CI28)*CJ28</f>
        <v>7.11</v>
      </c>
      <c r="CL28" s="55" t="s">
        <v>580</v>
      </c>
      <c r="CM28" s="57">
        <v>5.1</v>
      </c>
      <c r="CN28" s="53" t="s">
        <v>578</v>
      </c>
      <c r="CO28" s="53"/>
      <c r="CP28" s="53" t="s">
        <v>579</v>
      </c>
      <c r="CQ28" s="63">
        <f>'[1]55系列隔热内平开窗（5+12+5LOW -E6）'!BW23</f>
        <v>5.76</v>
      </c>
      <c r="CR28" s="63"/>
      <c r="CS28" s="63">
        <f>'[1]55系列隔热内平开窗（5+12+5LOW -E6）'!BU23</f>
        <v>1.24</v>
      </c>
      <c r="CT28" s="58">
        <f t="shared" ref="CT28:CT38" si="220">CQ28*(1+CR28)*CS28</f>
        <v>7.14</v>
      </c>
      <c r="CU28" s="55" t="s">
        <v>580</v>
      </c>
      <c r="CV28" s="57">
        <v>5.1</v>
      </c>
      <c r="CW28" s="53" t="s">
        <v>578</v>
      </c>
      <c r="CX28" s="53"/>
      <c r="CY28" s="53" t="s">
        <v>579</v>
      </c>
      <c r="CZ28" s="63">
        <f>'[1]55系列隔热内平开窗（5+12+5LOW -E6）'!CG23</f>
        <v>5.59</v>
      </c>
      <c r="DA28" s="63"/>
      <c r="DB28" s="63">
        <f>'[1]55系列隔热内平开窗（5+12+5LOW -E6）'!CE23</f>
        <v>1.24</v>
      </c>
      <c r="DC28" s="58">
        <f t="shared" ref="DC28:DC38" si="221">CZ28*(1+DA28)*DB28</f>
        <v>6.93</v>
      </c>
      <c r="DD28" s="55" t="s">
        <v>580</v>
      </c>
      <c r="DE28" s="57">
        <v>5.1</v>
      </c>
      <c r="DF28" s="53" t="s">
        <v>578</v>
      </c>
      <c r="DG28" s="53"/>
      <c r="DH28" s="53" t="s">
        <v>579</v>
      </c>
      <c r="DI28" s="63">
        <f>'[1]55系列隔热内平开窗（5+12+5LOW -E6）'!CQ23</f>
        <v>3.69</v>
      </c>
      <c r="DJ28" s="63"/>
      <c r="DK28" s="63">
        <f>'[1]55系列隔热内平开窗（5+12+5LOW -E6）'!CO23</f>
        <v>1.24</v>
      </c>
      <c r="DL28" s="58">
        <f t="shared" ref="DL28:DL38" si="222">DI28*(1+DJ28)*DK28</f>
        <v>4.58</v>
      </c>
      <c r="DM28" s="55" t="s">
        <v>580</v>
      </c>
      <c r="DN28" s="57">
        <v>5.1</v>
      </c>
      <c r="DO28" s="53" t="s">
        <v>578</v>
      </c>
      <c r="DP28" s="53"/>
      <c r="DQ28" s="53" t="s">
        <v>579</v>
      </c>
      <c r="DR28" s="63">
        <f>'[1]55系列隔热内平开窗（5+12+5LOW -E6）'!DA23</f>
        <v>3.07</v>
      </c>
      <c r="DS28" s="63"/>
      <c r="DT28" s="63">
        <f>'[1]55系列隔热内平开窗（5+12+5LOW -E6）'!CY23</f>
        <v>1.24</v>
      </c>
      <c r="DU28" s="58">
        <f t="shared" ref="DU28:DU38" si="223">DR28*(1+DS28)*DT28</f>
        <v>3.81</v>
      </c>
      <c r="DV28" s="55" t="s">
        <v>580</v>
      </c>
      <c r="DW28" s="57">
        <v>5.1</v>
      </c>
      <c r="DX28" s="53" t="s">
        <v>578</v>
      </c>
      <c r="DY28" s="53"/>
      <c r="DZ28" s="53" t="s">
        <v>579</v>
      </c>
      <c r="EA28" s="63">
        <f>'[1]55系列隔热内平开窗（5+12+5LOW -E6）'!DK23</f>
        <v>3.24</v>
      </c>
      <c r="EB28" s="63"/>
      <c r="EC28" s="63">
        <f>'[1]55系列隔热内平开窗（5+12+5LOW -E6）'!DI23</f>
        <v>1.24</v>
      </c>
      <c r="ED28" s="58">
        <f t="shared" ref="ED28:ED38" si="224">EA28*(1+EB28)*EC28</f>
        <v>4.02</v>
      </c>
      <c r="EE28" s="55" t="s">
        <v>580</v>
      </c>
      <c r="EF28" s="57">
        <v>5.1</v>
      </c>
      <c r="EG28" s="53" t="s">
        <v>578</v>
      </c>
      <c r="EH28" s="53"/>
      <c r="EI28" s="53" t="s">
        <v>579</v>
      </c>
      <c r="EJ28" s="63">
        <f>'[1]55系列隔热内平开窗（5+12+5LOW -E6）'!DU23</f>
        <v>3.64</v>
      </c>
      <c r="EK28" s="63"/>
      <c r="EL28" s="63">
        <f>'[1]55系列隔热内平开窗（5+12+5LOW -E6）'!DS23</f>
        <v>1.24</v>
      </c>
      <c r="EM28" s="58">
        <f t="shared" ref="EM28:EM38" si="225">EJ28*(1+EK28)*EL28</f>
        <v>4.51</v>
      </c>
      <c r="EN28" s="55" t="s">
        <v>580</v>
      </c>
      <c r="EO28" s="57">
        <v>5.1</v>
      </c>
      <c r="EP28" s="53" t="s">
        <v>578</v>
      </c>
      <c r="EQ28" s="53"/>
      <c r="ER28" s="53" t="s">
        <v>579</v>
      </c>
      <c r="ES28" s="63">
        <f>'[1]55系列隔热内平开窗（5+12+5LOW -E6）'!EE23</f>
        <v>4.6</v>
      </c>
      <c r="ET28" s="63"/>
      <c r="EU28" s="63">
        <f>'[1]55系列隔热内平开窗（5+12+5LOW -E6）'!EC23</f>
        <v>1.24</v>
      </c>
      <c r="EV28" s="58">
        <f t="shared" ref="EV28:EV38" si="226">ES28*(1+ET28)*EU28</f>
        <v>5.7</v>
      </c>
      <c r="EW28" s="55" t="s">
        <v>580</v>
      </c>
      <c r="EX28" s="57">
        <v>5.1</v>
      </c>
      <c r="EY28" s="53" t="s">
        <v>578</v>
      </c>
      <c r="EZ28" s="53"/>
      <c r="FA28" s="53" t="s">
        <v>579</v>
      </c>
      <c r="FB28" s="63">
        <f>'[1]55系列隔热内平开窗（5+12+5LOW -E6）'!EO23</f>
        <v>8.43</v>
      </c>
      <c r="FC28" s="63"/>
      <c r="FD28" s="63">
        <f>'[1]55系列隔热内平开窗（5+12+5LOW -E6）'!EM23</f>
        <v>1.24</v>
      </c>
      <c r="FE28" s="58">
        <f t="shared" ref="FE28:FE38" si="227">FB28*(1+FC28)*FD28</f>
        <v>10.45</v>
      </c>
      <c r="FF28" s="55" t="s">
        <v>580</v>
      </c>
      <c r="FG28" s="57">
        <v>5.1</v>
      </c>
      <c r="FH28" s="53" t="s">
        <v>578</v>
      </c>
      <c r="FI28" s="53"/>
      <c r="FJ28" s="53" t="s">
        <v>579</v>
      </c>
      <c r="FK28" s="63">
        <f>'[1]55系列隔热内平开窗（5+12+5LOW -E6）'!EY23</f>
        <v>7.5</v>
      </c>
      <c r="FL28" s="63"/>
      <c r="FM28" s="63">
        <f>'[1]55系列隔热内平开窗（5+12+5LOW -E6）'!EW23</f>
        <v>1.24</v>
      </c>
      <c r="FN28" s="58">
        <f t="shared" ref="FN28:FN38" si="228">FK28*(1+FL28)*FM28</f>
        <v>9.3</v>
      </c>
      <c r="FO28" s="55" t="s">
        <v>580</v>
      </c>
      <c r="FP28" s="57">
        <v>5.1</v>
      </c>
      <c r="FQ28" s="53" t="s">
        <v>578</v>
      </c>
      <c r="FR28" s="53"/>
      <c r="FS28" s="53" t="s">
        <v>579</v>
      </c>
      <c r="FT28" s="63">
        <f>'[1]55系列隔热内平开窗（5+12+5LOW -E6）'!FI23</f>
        <v>4.12</v>
      </c>
      <c r="FU28" s="63"/>
      <c r="FV28" s="63">
        <f>'[1]55系列隔热内平开窗（5+12+5LOW -E6）'!FG23</f>
        <v>1.24</v>
      </c>
      <c r="FW28" s="58">
        <f t="shared" ref="FW28:FW38" si="229">FT28*(1+FU28)*FV28</f>
        <v>5.11</v>
      </c>
      <c r="FX28" s="55" t="s">
        <v>580</v>
      </c>
      <c r="FY28" s="57">
        <v>5.1</v>
      </c>
      <c r="FZ28" s="53" t="s">
        <v>578</v>
      </c>
      <c r="GA28" s="53"/>
      <c r="GB28" s="53" t="s">
        <v>579</v>
      </c>
      <c r="GC28" s="63">
        <f>'[1]55系列隔热内平开窗（5+12+5LOW -E6）'!FS23</f>
        <v>6.96</v>
      </c>
      <c r="GD28" s="63"/>
      <c r="GE28" s="63">
        <f>'[1]55系列隔热内平开窗（5+12+5LOW -E6）'!FQ23</f>
        <v>1.24</v>
      </c>
      <c r="GF28" s="58">
        <f t="shared" ref="GF28:GF38" si="230">GC28*(1+GD28)*GE28</f>
        <v>8.63</v>
      </c>
      <c r="GG28" s="55" t="s">
        <v>580</v>
      </c>
      <c r="GH28" s="57">
        <v>5.1</v>
      </c>
      <c r="GI28" s="53" t="s">
        <v>578</v>
      </c>
      <c r="GJ28" s="53"/>
      <c r="GK28" s="53" t="s">
        <v>579</v>
      </c>
      <c r="GL28" s="63">
        <f>'[1]55系列隔热内平开窗（5+12+5LOW -E6）'!GC23</f>
        <v>6.16</v>
      </c>
      <c r="GM28" s="63"/>
      <c r="GN28" s="63">
        <f>'[1]55系列隔热内平开窗（5+12+5LOW -E6）'!GA23</f>
        <v>1.24</v>
      </c>
      <c r="GO28" s="58">
        <f t="shared" ref="GO28:GO38" si="231">GL28*(1+GM28)*GN28</f>
        <v>7.64</v>
      </c>
      <c r="GP28" s="55" t="s">
        <v>580</v>
      </c>
      <c r="GQ28" s="57">
        <v>5.1</v>
      </c>
      <c r="GR28" s="53" t="s">
        <v>578</v>
      </c>
      <c r="GS28" s="53"/>
      <c r="GT28" s="53" t="s">
        <v>579</v>
      </c>
      <c r="GU28" s="63">
        <f>'[1]55系列隔热内平开窗（5+12+5LOW -E6）'!GM23</f>
        <v>13.51</v>
      </c>
      <c r="GV28" s="63"/>
      <c r="GW28" s="63">
        <f>'[1]55系列隔热内平开窗（5+12+5LOW -E6）'!GK23</f>
        <v>1.24</v>
      </c>
      <c r="GX28" s="58">
        <f t="shared" ref="GX28:GX38" si="232">GU28*(1+GV28)*GW28</f>
        <v>16.75</v>
      </c>
      <c r="GY28" s="55" t="s">
        <v>580</v>
      </c>
      <c r="GZ28" s="57">
        <v>5.1</v>
      </c>
      <c r="HA28" s="53" t="s">
        <v>578</v>
      </c>
      <c r="HB28" s="53"/>
      <c r="HC28" s="53" t="s">
        <v>579</v>
      </c>
      <c r="HD28" s="63">
        <f>'[1]55系列隔热内平开窗（5+12+5LOW -E6）'!GW23</f>
        <v>4.87</v>
      </c>
      <c r="HE28" s="63"/>
      <c r="HF28" s="63">
        <f>'[1]55系列隔热内平开窗（5+12+5LOW -E6）'!GU23</f>
        <v>1.24</v>
      </c>
      <c r="HG28" s="58">
        <f t="shared" ref="HG28:HG38" si="233">HD28*(1+HE28)*HF28</f>
        <v>6.04</v>
      </c>
      <c r="HH28" s="55" t="s">
        <v>580</v>
      </c>
      <c r="HI28" s="57">
        <v>5.1</v>
      </c>
      <c r="HJ28" s="53" t="s">
        <v>578</v>
      </c>
      <c r="HK28" s="53"/>
      <c r="HL28" s="53" t="s">
        <v>579</v>
      </c>
      <c r="HM28" s="63">
        <f>'[1]55系列隔热内平开窗（5+12+5LOW -E6）'!HG23</f>
        <v>8.88</v>
      </c>
      <c r="HN28" s="63"/>
      <c r="HO28" s="63">
        <f>'[1]55系列隔热内平开窗（5+12+5LOW -E6）'!HE23</f>
        <v>1.24</v>
      </c>
      <c r="HP28" s="58">
        <f t="shared" ref="HP28:HP38" si="234">HM28*(1+HN28)*HO28</f>
        <v>11.01</v>
      </c>
      <c r="HQ28" s="55" t="s">
        <v>580</v>
      </c>
      <c r="HR28" s="57">
        <v>5.1</v>
      </c>
      <c r="HS28" s="53" t="s">
        <v>578</v>
      </c>
      <c r="HT28" s="53"/>
      <c r="HU28" s="53" t="s">
        <v>579</v>
      </c>
      <c r="HV28" s="63">
        <f>'[1]55系列隔热内平开窗（5+12+5LOW -E6）'!HQ23</f>
        <v>8.83</v>
      </c>
      <c r="HW28" s="63"/>
      <c r="HX28" s="63">
        <f>'[1]55系列隔热内平开窗（5+12+5LOW -E6）'!HO23</f>
        <v>1.24</v>
      </c>
      <c r="HY28" s="58">
        <f t="shared" ref="HY28:HY38" si="235">HV28*(1+HW28)*HX28</f>
        <v>10.95</v>
      </c>
      <c r="HZ28" s="55" t="s">
        <v>580</v>
      </c>
      <c r="IA28" s="57">
        <v>5.1</v>
      </c>
      <c r="IB28" s="53" t="s">
        <v>578</v>
      </c>
      <c r="IC28" s="53"/>
      <c r="ID28" s="53" t="s">
        <v>579</v>
      </c>
      <c r="IE28" s="63">
        <f>'[1]55系列隔热内平开窗（5+12+5LOW -E6）'!IA23</f>
        <v>14.89</v>
      </c>
      <c r="IF28" s="63"/>
      <c r="IG28" s="63">
        <f>'[1]55系列隔热内平开窗（5+12+5LOW -E6）'!HY23</f>
        <v>1.24</v>
      </c>
      <c r="IH28" s="58">
        <f t="shared" ref="IH28:IH38" si="236">IE28*(1+IF28)*IG28</f>
        <v>18.46</v>
      </c>
      <c r="II28" s="55" t="s">
        <v>580</v>
      </c>
      <c r="IJ28" s="57">
        <v>5.1</v>
      </c>
      <c r="IK28" s="53" t="s">
        <v>578</v>
      </c>
      <c r="IL28" s="53"/>
      <c r="IM28" s="53" t="s">
        <v>579</v>
      </c>
      <c r="IN28" s="63">
        <f>'[1]55系列上悬窗'!E23</f>
        <v>13.71</v>
      </c>
      <c r="IO28" s="63"/>
      <c r="IP28" s="63">
        <f>'[1]55系列上悬窗'!C23</f>
        <v>1.24</v>
      </c>
      <c r="IQ28" s="58">
        <f t="shared" ref="IQ28:IQ38" si="237">IN28*(1+IO28)*IP28</f>
        <v>17</v>
      </c>
      <c r="IR28" s="55" t="s">
        <v>580</v>
      </c>
      <c r="IS28" s="57">
        <v>5.1</v>
      </c>
      <c r="IT28" s="53" t="s">
        <v>578</v>
      </c>
      <c r="IU28" s="53"/>
      <c r="IV28" s="53" t="s">
        <v>579</v>
      </c>
      <c r="IW28" s="63">
        <f>'[1]55系列上悬窗'!O23</f>
        <v>9.92</v>
      </c>
      <c r="IX28" s="63"/>
      <c r="IY28" s="63">
        <f>'[1]55系列上悬窗'!M23</f>
        <v>1.24</v>
      </c>
      <c r="IZ28" s="58">
        <f t="shared" ref="IZ28:IZ38" si="238">IW28*(1+IX28)*IY28</f>
        <v>12.3</v>
      </c>
      <c r="JA28" s="55" t="s">
        <v>580</v>
      </c>
      <c r="JB28" s="57">
        <v>5.1</v>
      </c>
      <c r="JC28" s="53" t="s">
        <v>578</v>
      </c>
      <c r="JD28" s="53"/>
      <c r="JE28" s="53" t="s">
        <v>579</v>
      </c>
      <c r="JF28" s="63">
        <f>'[1]55系列上悬窗'!Y23</f>
        <v>7.5</v>
      </c>
      <c r="JG28" s="63"/>
      <c r="JH28" s="63">
        <f>'[1]55系列上悬窗'!W23</f>
        <v>1.24</v>
      </c>
      <c r="JI28" s="58">
        <f t="shared" ref="JI28:JI38" si="239">JF28*(1+JG28)*JH28</f>
        <v>9.3</v>
      </c>
      <c r="JJ28" s="55" t="s">
        <v>580</v>
      </c>
      <c r="JK28" s="57">
        <v>5.1</v>
      </c>
      <c r="JL28" s="53" t="s">
        <v>578</v>
      </c>
      <c r="JM28" s="53"/>
      <c r="JN28" s="53" t="s">
        <v>579</v>
      </c>
      <c r="JO28" s="63">
        <f>'[1]55系列上悬窗'!AI23</f>
        <v>8.87</v>
      </c>
      <c r="JP28" s="63"/>
      <c r="JQ28" s="63">
        <f>'[1]55系列上悬窗'!AG23</f>
        <v>1.24</v>
      </c>
      <c r="JR28" s="58">
        <f t="shared" ref="JR28:JR38" si="240">JO28*(1+JP28)*JQ28</f>
        <v>11</v>
      </c>
      <c r="JS28" s="55" t="s">
        <v>580</v>
      </c>
      <c r="JT28" s="57">
        <v>5.1</v>
      </c>
      <c r="JU28" s="53" t="s">
        <v>578</v>
      </c>
      <c r="JV28" s="53"/>
      <c r="JW28" s="53" t="s">
        <v>579</v>
      </c>
      <c r="JX28" s="63">
        <f>'[1]55系列上悬窗'!AS23</f>
        <v>13.51</v>
      </c>
      <c r="JY28" s="63"/>
      <c r="JZ28" s="63">
        <f>'[1]55系列上悬窗'!AQ23</f>
        <v>1.24</v>
      </c>
      <c r="KA28" s="58">
        <f t="shared" ref="KA28:KA38" si="241">JX28*(1+JY28)*JZ28</f>
        <v>16.75</v>
      </c>
      <c r="KB28" s="55" t="s">
        <v>580</v>
      </c>
      <c r="KC28" s="57">
        <v>5.1</v>
      </c>
      <c r="KD28" s="53" t="s">
        <v>578</v>
      </c>
      <c r="KE28" s="53"/>
      <c r="KF28" s="53" t="s">
        <v>579</v>
      </c>
      <c r="KG28" s="63">
        <f>'[1]55系列上悬窗'!BC23</f>
        <v>8.09</v>
      </c>
      <c r="KH28" s="63"/>
      <c r="KI28" s="63">
        <f>'[1]55系列上悬窗'!BA23</f>
        <v>1.24</v>
      </c>
      <c r="KJ28" s="58">
        <f t="shared" ref="KJ28:KJ38" si="242">KG28*(1+KH28)*KI28</f>
        <v>10.03</v>
      </c>
      <c r="KK28" s="55" t="s">
        <v>580</v>
      </c>
      <c r="KL28" s="57">
        <v>5.1</v>
      </c>
      <c r="KM28" s="53" t="s">
        <v>578</v>
      </c>
      <c r="KN28" s="53"/>
      <c r="KO28" s="53" t="s">
        <v>579</v>
      </c>
      <c r="KP28" s="63">
        <f>'[1]55系列断桥外平开窗（5+12+5非钢'!E23</f>
        <v>0.23</v>
      </c>
      <c r="KQ28" s="63"/>
      <c r="KR28" s="63">
        <f>'[1]55系列断桥外平开窗（5+12+5非钢'!C23</f>
        <v>24.78</v>
      </c>
      <c r="KS28" s="58">
        <f t="shared" ref="KS28:KS38" si="243">KP28*(1+KQ28)*KR28</f>
        <v>5.7</v>
      </c>
      <c r="KT28" s="55" t="s">
        <v>580</v>
      </c>
      <c r="KU28" s="57">
        <v>5.1</v>
      </c>
      <c r="KV28" s="53" t="s">
        <v>578</v>
      </c>
      <c r="KW28" s="53"/>
      <c r="KX28" s="53" t="s">
        <v>579</v>
      </c>
      <c r="KY28" s="63">
        <f>'[1]55系列断桥外平开窗（5+12+5非钢'!O23</f>
        <v>0.4</v>
      </c>
      <c r="KZ28" s="63"/>
      <c r="LA28" s="63">
        <f>'[1]55系列断桥外平开窗（5+12+5非钢'!M23</f>
        <v>24.78</v>
      </c>
      <c r="LB28" s="58">
        <f t="shared" ref="LB28:LB38" si="244">KY28*(1+KZ28)*LA28</f>
        <v>9.91</v>
      </c>
      <c r="LC28" s="55" t="s">
        <v>580</v>
      </c>
      <c r="LD28" s="57">
        <v>5.1</v>
      </c>
      <c r="LE28" s="53" t="s">
        <v>578</v>
      </c>
      <c r="LF28" s="53"/>
      <c r="LG28" s="53" t="s">
        <v>579</v>
      </c>
      <c r="LH28" s="63">
        <f>'[1]55系列断桥外平开窗（5+12+5非钢'!Y23</f>
        <v>0.46</v>
      </c>
      <c r="LI28" s="63"/>
      <c r="LJ28" s="63">
        <f>'[1]55系列断桥外平开窗（5+12+5非钢'!W23</f>
        <v>24.78</v>
      </c>
      <c r="LK28" s="58">
        <f t="shared" ref="LK28:LK38" si="245">LH28*(1+LI28)*LJ28</f>
        <v>11.4</v>
      </c>
      <c r="LL28" s="55" t="s">
        <v>580</v>
      </c>
      <c r="LM28" s="57">
        <v>5.1</v>
      </c>
      <c r="LN28" s="53" t="s">
        <v>578</v>
      </c>
      <c r="LO28" s="53"/>
      <c r="LP28" s="53" t="s">
        <v>579</v>
      </c>
      <c r="LQ28" s="63"/>
      <c r="LR28" s="63"/>
      <c r="LS28" s="63"/>
      <c r="LT28" s="58">
        <f t="shared" ref="LT28:LT38" si="246">LQ28*(1+LR28)*LS28</f>
        <v>0</v>
      </c>
      <c r="LU28" s="55" t="s">
        <v>580</v>
      </c>
      <c r="LV28" s="57">
        <v>5.1</v>
      </c>
      <c r="LW28" s="53" t="s">
        <v>578</v>
      </c>
      <c r="LX28" s="53"/>
      <c r="LY28" s="53" t="s">
        <v>579</v>
      </c>
      <c r="LZ28" s="63"/>
      <c r="MA28" s="63"/>
      <c r="MB28" s="63"/>
      <c r="MC28" s="58">
        <f t="shared" ref="MC28:MC38" si="247">LZ28*(1+MA28)*MB28</f>
        <v>0</v>
      </c>
      <c r="MD28" s="55" t="s">
        <v>580</v>
      </c>
      <c r="ME28" s="57">
        <v>5.1</v>
      </c>
      <c r="MF28" s="53" t="s">
        <v>578</v>
      </c>
      <c r="MG28" s="53"/>
      <c r="MH28" s="53" t="s">
        <v>579</v>
      </c>
      <c r="MI28" s="63"/>
      <c r="MJ28" s="63"/>
      <c r="MK28" s="63"/>
      <c r="ML28" s="58">
        <f t="shared" ref="ML28:ML38" si="248">MI28*(1+MJ28)*MK28</f>
        <v>0</v>
      </c>
      <c r="MM28" s="55" t="s">
        <v>580</v>
      </c>
      <c r="MN28" s="57">
        <v>5.1</v>
      </c>
      <c r="MO28" s="53" t="s">
        <v>578</v>
      </c>
      <c r="MP28" s="53"/>
      <c r="MQ28" s="53" t="s">
        <v>579</v>
      </c>
      <c r="MR28" s="63"/>
      <c r="MS28" s="63"/>
      <c r="MT28" s="63"/>
      <c r="MU28" s="58">
        <f t="shared" ref="MU28:MU38" si="249">MR28*(1+MS28)*MT28</f>
        <v>0</v>
      </c>
      <c r="MV28" s="55" t="s">
        <v>580</v>
      </c>
      <c r="MW28" s="57">
        <v>5.1</v>
      </c>
      <c r="MX28" s="53" t="s">
        <v>578</v>
      </c>
      <c r="MY28" s="53"/>
      <c r="MZ28" s="53" t="s">
        <v>579</v>
      </c>
      <c r="NA28" s="63"/>
      <c r="NB28" s="63"/>
      <c r="NC28" s="63"/>
      <c r="ND28" s="58">
        <f t="shared" ref="ND28:ND38" si="250">NA28*(1+NB28)*NC28</f>
        <v>0</v>
      </c>
      <c r="NE28" s="55" t="s">
        <v>580</v>
      </c>
      <c r="NF28" s="57">
        <v>5.1</v>
      </c>
      <c r="NG28" s="53" t="s">
        <v>578</v>
      </c>
      <c r="NH28" s="53"/>
      <c r="NI28" s="53" t="s">
        <v>579</v>
      </c>
      <c r="NJ28" s="63"/>
      <c r="NK28" s="63"/>
      <c r="NL28" s="63"/>
      <c r="NM28" s="58">
        <f t="shared" ref="NM28:NM38" si="251">NJ28*(1+NK28)*NL28</f>
        <v>0</v>
      </c>
      <c r="NN28" s="55" t="s">
        <v>580</v>
      </c>
      <c r="NO28" s="57">
        <v>5.1</v>
      </c>
      <c r="NP28" s="53" t="s">
        <v>578</v>
      </c>
      <c r="NQ28" s="53"/>
      <c r="NR28" s="53" t="s">
        <v>579</v>
      </c>
      <c r="NS28" s="63">
        <f>'[1]55系列普铝外平开窗'!E23</f>
        <v>8.18</v>
      </c>
      <c r="NT28" s="63"/>
      <c r="NU28" s="63">
        <f>'[1]55系列普铝外平开窗'!C23</f>
        <v>1.24</v>
      </c>
      <c r="NV28" s="58">
        <f t="shared" ref="NV28:NV38" si="252">NS28*(1+NT28)*NU28</f>
        <v>10.14</v>
      </c>
      <c r="NW28" s="55" t="s">
        <v>580</v>
      </c>
      <c r="NX28" s="57">
        <v>5.1</v>
      </c>
      <c r="NY28" s="53" t="s">
        <v>578</v>
      </c>
      <c r="NZ28" s="53"/>
      <c r="OA28" s="53" t="s">
        <v>579</v>
      </c>
      <c r="OB28" s="63">
        <f>'[1]55系列普铝固定窗 (2)'!E23</f>
        <v>0</v>
      </c>
      <c r="OC28" s="63"/>
      <c r="OD28" s="63">
        <f>'[1]55系列普铝固定窗 (2)'!C23</f>
        <v>1.24</v>
      </c>
      <c r="OE28" s="58">
        <f t="shared" ref="OE28:OE38" si="253">OB28*(1+OC28)*OD28</f>
        <v>0</v>
      </c>
      <c r="OF28" s="55" t="s">
        <v>580</v>
      </c>
      <c r="OG28" s="57">
        <v>5.1</v>
      </c>
      <c r="OH28" s="53" t="s">
        <v>578</v>
      </c>
      <c r="OI28" s="53"/>
      <c r="OJ28" s="53" t="s">
        <v>579</v>
      </c>
      <c r="OK28" s="63">
        <f>'[1]55系列普铝固定窗 (2)'!O23</f>
        <v>0</v>
      </c>
      <c r="OL28" s="63"/>
      <c r="OM28" s="63">
        <f>'[1]55系列普铝固定窗 (2)'!M23</f>
        <v>1.24</v>
      </c>
      <c r="ON28" s="58">
        <f t="shared" ref="ON28:ON38" si="254">OK28*(1+OL28)*OM28</f>
        <v>0</v>
      </c>
      <c r="OO28" s="55" t="s">
        <v>580</v>
      </c>
      <c r="OP28" s="57">
        <v>5.1</v>
      </c>
      <c r="OQ28" s="53" t="s">
        <v>578</v>
      </c>
      <c r="OR28" s="53"/>
      <c r="OS28" s="53" t="s">
        <v>579</v>
      </c>
      <c r="OT28" s="63">
        <f>'[1]55系列普铝固定窗 (2)'!Y23</f>
        <v>0</v>
      </c>
      <c r="OU28" s="63"/>
      <c r="OV28" s="63">
        <f>'[1]55系列普铝固定窗 (2)'!W23</f>
        <v>1.24</v>
      </c>
      <c r="OW28" s="58">
        <f t="shared" ref="OW28:OW38" si="255">OT28*(1+OU28)*OV28</f>
        <v>0</v>
      </c>
      <c r="OX28" s="55" t="s">
        <v>580</v>
      </c>
      <c r="OY28" s="57">
        <v>5.1</v>
      </c>
      <c r="OZ28" s="53" t="s">
        <v>578</v>
      </c>
      <c r="PA28" s="53"/>
      <c r="PB28" s="53" t="s">
        <v>579</v>
      </c>
      <c r="PC28" s="63">
        <f>'[1]55系列普铝内平开窗'!E23</f>
        <v>6.86</v>
      </c>
      <c r="PD28" s="63"/>
      <c r="PE28" s="63">
        <f>'[1]55系列普铝内平开窗'!C23</f>
        <v>1.24</v>
      </c>
      <c r="PF28" s="58">
        <f t="shared" ref="PF28:PF38" si="256">PC28*(1+PD28)*PE28</f>
        <v>8.51</v>
      </c>
      <c r="PG28" s="55" t="s">
        <v>580</v>
      </c>
      <c r="PH28" s="57">
        <v>5.1</v>
      </c>
      <c r="PI28" s="53" t="s">
        <v>578</v>
      </c>
      <c r="PJ28" s="53"/>
      <c r="PK28" s="53" t="s">
        <v>579</v>
      </c>
      <c r="PL28" s="63">
        <f>'[1]55系列普铝外平开窗'!O23</f>
        <v>9.22</v>
      </c>
      <c r="PM28" s="63"/>
      <c r="PN28" s="63">
        <f>'[1]55系列普铝外平开窗'!M23</f>
        <v>1.24</v>
      </c>
      <c r="PO28" s="58">
        <f t="shared" ref="PO28:PO38" si="257">PL28*(1+PM28)*PN28</f>
        <v>11.43</v>
      </c>
      <c r="PP28" s="55" t="s">
        <v>580</v>
      </c>
      <c r="PQ28" s="57">
        <v>5.1</v>
      </c>
      <c r="PR28" s="53" t="s">
        <v>578</v>
      </c>
      <c r="PS28" s="53"/>
      <c r="PT28" s="53" t="s">
        <v>579</v>
      </c>
      <c r="PU28" s="63">
        <f>'[1]55系列普铝外平开窗'!Y23</f>
        <v>9.29</v>
      </c>
      <c r="PV28" s="63"/>
      <c r="PW28" s="63">
        <f>'[1]55系列普铝外平开窗'!W23</f>
        <v>1.24</v>
      </c>
      <c r="PX28" s="58">
        <f t="shared" ref="PX28:PX38" si="258">PU28*(1+PV28)*PW28</f>
        <v>11.52</v>
      </c>
      <c r="PY28" s="55" t="s">
        <v>580</v>
      </c>
      <c r="PZ28" s="57">
        <v>5.1</v>
      </c>
      <c r="QA28" s="53" t="s">
        <v>578</v>
      </c>
      <c r="QB28" s="53"/>
      <c r="QC28" s="53" t="s">
        <v>579</v>
      </c>
      <c r="QD28" s="63">
        <f>'[1]80系列隔热推拉窗5+12+5'!E25</f>
        <v>0</v>
      </c>
      <c r="QE28" s="63"/>
      <c r="QF28" s="63">
        <f>'[1]80系列隔热推拉窗5+12+5'!C25</f>
        <v>1.24</v>
      </c>
      <c r="QG28" s="58">
        <f t="shared" ref="QG28:QG38" si="259">QD28*(1+QE28)*QF28</f>
        <v>0</v>
      </c>
      <c r="QH28" s="55" t="s">
        <v>580</v>
      </c>
      <c r="QI28" s="57">
        <v>5.1</v>
      </c>
      <c r="QJ28" s="53" t="s">
        <v>578</v>
      </c>
      <c r="QK28" s="53"/>
      <c r="QL28" s="53" t="s">
        <v>579</v>
      </c>
      <c r="QM28" s="63">
        <f>'[1]80系列隔热推拉窗5+12+5'!N25</f>
        <v>0</v>
      </c>
      <c r="QN28" s="63"/>
      <c r="QO28" s="63">
        <f>'[1]80系列隔热推拉窗5+12+5'!L25</f>
        <v>1.24</v>
      </c>
      <c r="QP28" s="58">
        <f t="shared" ref="QP28:QP38" si="260">QM28*(1+QN28)*QO28</f>
        <v>0</v>
      </c>
      <c r="QQ28" s="55" t="s">
        <v>580</v>
      </c>
      <c r="QR28" s="57">
        <v>5.1</v>
      </c>
      <c r="QS28" s="53" t="s">
        <v>578</v>
      </c>
      <c r="QT28" s="53"/>
      <c r="QU28" s="53" t="s">
        <v>579</v>
      </c>
      <c r="QV28" s="63">
        <f>'[1]80系列隔热推拉窗5+12+5'!W25</f>
        <v>0</v>
      </c>
      <c r="QW28" s="63"/>
      <c r="QX28" s="63">
        <f>'[1]80系列隔热推拉窗5+12+5'!U25</f>
        <v>1.24</v>
      </c>
      <c r="QY28" s="58">
        <f t="shared" ref="QY28:QY38" si="261">QV28*(1+QW28)*QX28</f>
        <v>0</v>
      </c>
      <c r="QZ28" s="55" t="s">
        <v>580</v>
      </c>
      <c r="RA28" s="57">
        <v>5.1</v>
      </c>
      <c r="RB28" s="53" t="s">
        <v>578</v>
      </c>
      <c r="RC28" s="53"/>
      <c r="RD28" s="53" t="s">
        <v>579</v>
      </c>
      <c r="RE28" s="63">
        <f>'[1]80系列隔热推拉窗5+12+5'!AF25</f>
        <v>0</v>
      </c>
      <c r="RF28" s="63"/>
      <c r="RG28" s="63">
        <f>'[1]80系列隔热推拉窗5+12+5'!AD25</f>
        <v>1.24</v>
      </c>
      <c r="RH28" s="58">
        <f t="shared" ref="RH28:RH38" si="262">RE28*(1+RF28)*RG28</f>
        <v>0</v>
      </c>
      <c r="RI28" s="55" t="s">
        <v>580</v>
      </c>
      <c r="RJ28" s="57">
        <v>5.1</v>
      </c>
      <c r="RK28" s="53" t="s">
        <v>578</v>
      </c>
      <c r="RL28" s="53"/>
      <c r="RM28" s="53" t="s">
        <v>579</v>
      </c>
      <c r="RN28" s="63">
        <f>'[1]80系列普铝推拉窗平开窗'!E35</f>
        <v>0</v>
      </c>
      <c r="RO28" s="63"/>
      <c r="RP28" s="63">
        <f>'[1]80系列普铝推拉窗平开窗'!C35</f>
        <v>1.24</v>
      </c>
      <c r="RQ28" s="58">
        <f t="shared" ref="RQ28:RQ38" si="263">RN28*(1+RO28)*RP28</f>
        <v>0</v>
      </c>
      <c r="RR28" s="55" t="s">
        <v>580</v>
      </c>
      <c r="RS28" s="57">
        <v>5.1</v>
      </c>
      <c r="RT28" s="53" t="s">
        <v>578</v>
      </c>
      <c r="RU28" s="53"/>
      <c r="RV28" s="53" t="s">
        <v>579</v>
      </c>
      <c r="RW28" s="63">
        <f>'[1]80系列普铝推拉窗平开窗'!N35</f>
        <v>0</v>
      </c>
      <c r="RX28" s="63"/>
      <c r="RY28" s="63">
        <f>'[1]80系列普铝推拉窗平开窗'!L35</f>
        <v>1.24</v>
      </c>
      <c r="RZ28" s="58">
        <f t="shared" ref="RZ28:RZ38" si="264">RW28*(1+RX28)*RY28</f>
        <v>0</v>
      </c>
      <c r="SA28" s="55" t="s">
        <v>580</v>
      </c>
      <c r="SB28" s="57">
        <v>5.1</v>
      </c>
      <c r="SC28" s="53" t="s">
        <v>578</v>
      </c>
      <c r="SD28" s="53"/>
      <c r="SE28" s="53" t="s">
        <v>579</v>
      </c>
      <c r="SF28" s="63">
        <f>'[1]80系列普铝推拉窗平开窗'!W35</f>
        <v>0</v>
      </c>
      <c r="SG28" s="63"/>
      <c r="SH28" s="63">
        <f>'[1]80系列普铝推拉窗平开窗'!U35</f>
        <v>1.24</v>
      </c>
      <c r="SI28" s="58">
        <f t="shared" ref="SI28:SI38" si="265">SF28*(1+SG28)*SH28</f>
        <v>0</v>
      </c>
      <c r="SJ28" s="55" t="s">
        <v>580</v>
      </c>
      <c r="SK28" s="57">
        <v>5.1</v>
      </c>
      <c r="SL28" s="53" t="s">
        <v>578</v>
      </c>
      <c r="SM28" s="53"/>
      <c r="SN28" s="53" t="s">
        <v>579</v>
      </c>
      <c r="SO28" s="63">
        <f>'[1]80系列普铝推拉窗平开窗'!AF35</f>
        <v>0</v>
      </c>
      <c r="SP28" s="63"/>
      <c r="SQ28" s="63">
        <f>'[1]80系列普铝推拉窗平开窗'!AD35</f>
        <v>1.24</v>
      </c>
      <c r="SR28" s="58">
        <f t="shared" ref="SR28:SR38" si="266">SO28*(1+SP28)*SQ28</f>
        <v>0</v>
      </c>
      <c r="SS28" s="55" t="s">
        <v>580</v>
      </c>
      <c r="ST28" s="57">
        <v>5.1</v>
      </c>
      <c r="SU28" s="53" t="s">
        <v>578</v>
      </c>
      <c r="SV28" s="53"/>
      <c r="SW28" s="53" t="s">
        <v>579</v>
      </c>
      <c r="SX28" s="63">
        <f>'[1]80系列普铝推拉窗平开窗'!AO35</f>
        <v>0</v>
      </c>
      <c r="SY28" s="63"/>
      <c r="SZ28" s="63">
        <f>'[1]80系列普铝推拉窗平开窗'!AM35</f>
        <v>1.24</v>
      </c>
      <c r="TA28" s="58">
        <f t="shared" ref="TA28:TA38" si="267">SX28*(1+SY28)*SZ28</f>
        <v>0</v>
      </c>
      <c r="TB28" s="55" t="s">
        <v>580</v>
      </c>
      <c r="TC28" s="57">
        <v>5.1</v>
      </c>
      <c r="TD28" s="53" t="s">
        <v>578</v>
      </c>
      <c r="TE28" s="53"/>
      <c r="TF28" s="53" t="s">
        <v>579</v>
      </c>
      <c r="TG28" s="63">
        <f>'[1]80系列普铝推拉窗平开窗'!AX35</f>
        <v>0</v>
      </c>
      <c r="TH28" s="63"/>
      <c r="TI28" s="63">
        <f>'[1]80系列普铝推拉窗平开窗'!AV35</f>
        <v>1.24</v>
      </c>
      <c r="TJ28" s="58">
        <f t="shared" ref="TJ28:TJ38" si="268">TG28*(1+TH28)*TI28</f>
        <v>0</v>
      </c>
      <c r="TK28" s="55" t="s">
        <v>580</v>
      </c>
      <c r="TL28" s="57">
        <v>5.1</v>
      </c>
      <c r="TM28" s="53" t="s">
        <v>578</v>
      </c>
      <c r="TN28" s="53"/>
      <c r="TO28" s="53" t="s">
        <v>579</v>
      </c>
      <c r="TP28" s="63">
        <f>'[1]80系列普铝推拉窗平开窗'!BG35</f>
        <v>0</v>
      </c>
      <c r="TQ28" s="63"/>
      <c r="TR28" s="63">
        <f>'[1]80系列普铝推拉窗平开窗'!BE35</f>
        <v>1.24</v>
      </c>
      <c r="TS28" s="58">
        <f t="shared" ref="TS28:TS38" si="269">TP28*(1+TQ28)*TR28</f>
        <v>0</v>
      </c>
      <c r="TT28" s="55" t="s">
        <v>580</v>
      </c>
      <c r="TU28" s="57">
        <v>5.1</v>
      </c>
      <c r="TV28" s="53" t="s">
        <v>578</v>
      </c>
      <c r="TW28" s="53"/>
      <c r="TX28" s="53" t="s">
        <v>579</v>
      </c>
      <c r="TY28" s="63">
        <f>'[1]80系列普铝推拉窗平开窗'!BP35</f>
        <v>0</v>
      </c>
      <c r="TZ28" s="63"/>
      <c r="UA28" s="63">
        <f>'[1]80系列普铝推拉窗平开窗'!BN35</f>
        <v>1.24</v>
      </c>
      <c r="UB28" s="58">
        <f t="shared" ref="UB28:UB38" si="270">TY28*(1+TZ28)*UA28</f>
        <v>0</v>
      </c>
      <c r="UC28" s="55" t="s">
        <v>580</v>
      </c>
      <c r="UD28" s="57">
        <v>5.1</v>
      </c>
      <c r="UE28" s="53" t="s">
        <v>578</v>
      </c>
      <c r="UF28" s="53"/>
      <c r="UG28" s="53" t="s">
        <v>579</v>
      </c>
      <c r="UH28" s="63">
        <f>'[1]80系列普铝推拉窗平开窗'!BY35</f>
        <v>0</v>
      </c>
      <c r="UI28" s="63"/>
      <c r="UJ28" s="63">
        <f>'[1]80系列普铝推拉窗平开窗'!BW35</f>
        <v>1.24</v>
      </c>
      <c r="UK28" s="58">
        <f t="shared" ref="UK28:UK38" si="271">UH28*(1+UI28)*UJ28</f>
        <v>0</v>
      </c>
      <c r="UL28" s="55" t="s">
        <v>580</v>
      </c>
      <c r="UM28" s="57">
        <v>5.1</v>
      </c>
      <c r="UN28" s="53" t="s">
        <v>578</v>
      </c>
      <c r="UO28" s="53"/>
      <c r="UP28" s="53" t="s">
        <v>579</v>
      </c>
      <c r="UQ28" s="63">
        <f>'[1]80系列普铝推拉窗平开窗'!CH35</f>
        <v>0</v>
      </c>
      <c r="UR28" s="63"/>
      <c r="US28" s="63">
        <f>'[1]80系列普铝推拉窗平开窗'!CF35</f>
        <v>1.24</v>
      </c>
      <c r="UT28" s="58">
        <f t="shared" ref="UT28:UT38" si="272">UQ28*(1+UR28)*US28</f>
        <v>0</v>
      </c>
      <c r="UU28" s="55" t="s">
        <v>580</v>
      </c>
      <c r="UV28" s="57">
        <v>5.1</v>
      </c>
      <c r="UW28" s="53" t="s">
        <v>578</v>
      </c>
      <c r="UX28" s="53"/>
      <c r="UY28" s="53" t="s">
        <v>579</v>
      </c>
      <c r="UZ28" s="63">
        <f>'[1]80系列普铝推拉窗平开窗'!CQ35</f>
        <v>0</v>
      </c>
      <c r="VA28" s="63"/>
      <c r="VB28" s="63">
        <f>'[1]80系列普铝推拉窗平开窗'!CO35</f>
        <v>1.24</v>
      </c>
      <c r="VC28" s="58">
        <f t="shared" ref="VC28:VC38" si="273">UZ28*(1+VA28)*VB28</f>
        <v>0</v>
      </c>
      <c r="VD28" s="55" t="s">
        <v>580</v>
      </c>
      <c r="VE28" s="57">
        <v>5.1</v>
      </c>
      <c r="VF28" s="53" t="s">
        <v>578</v>
      </c>
      <c r="VG28" s="53"/>
      <c r="VH28" s="53" t="s">
        <v>579</v>
      </c>
      <c r="VI28" s="63">
        <f>'[1]80系列普铝推拉窗平开窗'!CZ35</f>
        <v>0</v>
      </c>
      <c r="VJ28" s="63"/>
      <c r="VK28" s="63">
        <f>'[1]80系列普铝推拉窗平开窗'!CX35</f>
        <v>1.24</v>
      </c>
      <c r="VL28" s="58">
        <f t="shared" ref="VL28:VL38" si="274">VI28*(1+VJ28)*VK28</f>
        <v>0</v>
      </c>
      <c r="VM28" s="55" t="s">
        <v>580</v>
      </c>
      <c r="VN28" s="57">
        <v>5.1</v>
      </c>
      <c r="VO28" s="53" t="s">
        <v>578</v>
      </c>
      <c r="VP28" s="53"/>
      <c r="VQ28" s="53" t="s">
        <v>579</v>
      </c>
      <c r="VR28" s="63">
        <f>'[1]80系列普铝推拉门5+12+5钢化'!E25</f>
        <v>0</v>
      </c>
      <c r="VS28" s="63"/>
      <c r="VT28" s="63">
        <f>'[1]80系列普铝推拉门5+12+5钢化'!C25</f>
        <v>1.24</v>
      </c>
      <c r="VU28" s="58">
        <f t="shared" ref="VU28:VU38" si="275">VR28*(1+VS28)*VT28</f>
        <v>0</v>
      </c>
      <c r="VV28" s="55" t="s">
        <v>580</v>
      </c>
      <c r="VW28" s="57">
        <v>5.1</v>
      </c>
      <c r="VX28" s="53" t="s">
        <v>578</v>
      </c>
      <c r="VY28" s="53"/>
      <c r="VZ28" s="53" t="s">
        <v>579</v>
      </c>
      <c r="WA28" s="63">
        <f>'[1]80系列普铝推拉门5+12+5钢化'!N25</f>
        <v>0</v>
      </c>
      <c r="WB28" s="63"/>
      <c r="WC28" s="63">
        <f>'[1]80系列普铝推拉门5+12+5钢化'!L25</f>
        <v>1.24</v>
      </c>
      <c r="WD28" s="58">
        <f t="shared" ref="WD28:WD38" si="276">WA28*(1+WB28)*WC28</f>
        <v>0</v>
      </c>
      <c r="WE28" s="55" t="s">
        <v>580</v>
      </c>
      <c r="WF28" s="57">
        <v>5.1</v>
      </c>
      <c r="WG28" s="53" t="s">
        <v>578</v>
      </c>
      <c r="WH28" s="53"/>
      <c r="WI28" s="53" t="s">
        <v>579</v>
      </c>
      <c r="WJ28" s="63">
        <f>'[1]80系列普铝推拉门5+12+5钢化'!W25</f>
        <v>0</v>
      </c>
      <c r="WK28" s="63"/>
      <c r="WL28" s="63">
        <f>'[1]80系列普铝推拉门5+12+5钢化'!U25</f>
        <v>1.24</v>
      </c>
      <c r="WM28" s="58">
        <f t="shared" ref="WM28:WM38" si="277">WJ28*(1+WK28)*WL28</f>
        <v>0</v>
      </c>
      <c r="WN28" s="55" t="s">
        <v>580</v>
      </c>
      <c r="WO28" s="57">
        <v>5.1</v>
      </c>
      <c r="WP28" s="53" t="s">
        <v>578</v>
      </c>
      <c r="WQ28" s="53"/>
      <c r="WR28" s="53" t="s">
        <v>579</v>
      </c>
      <c r="WS28" s="63">
        <f>'[1]80系列普铝推拉门5+12+5钢化'!AF25</f>
        <v>0</v>
      </c>
      <c r="WT28" s="63"/>
      <c r="WU28" s="63">
        <f>'[1]80系列普铝推拉门5+12+5钢化'!AD25</f>
        <v>1.24</v>
      </c>
      <c r="WV28" s="58">
        <f t="shared" ref="WV28:WV38" si="278">WS28*(1+WT28)*WU28</f>
        <v>0</v>
      </c>
      <c r="WW28" s="55" t="s">
        <v>580</v>
      </c>
      <c r="WX28" s="57">
        <v>5.1</v>
      </c>
      <c r="WY28" s="53" t="s">
        <v>578</v>
      </c>
      <c r="WZ28" s="53"/>
      <c r="XA28" s="53" t="s">
        <v>579</v>
      </c>
      <c r="XB28" s="63">
        <f>'[1]80系列普铝推拉门5+12+5钢化'!AO25</f>
        <v>0</v>
      </c>
      <c r="XC28" s="63"/>
      <c r="XD28" s="63">
        <f>'[1]80系列普铝推拉门5+12+5钢化'!AM25</f>
        <v>1.24</v>
      </c>
      <c r="XE28" s="58">
        <f t="shared" ref="XE28:XE38" si="279">XB28*(1+XC28)*XD28</f>
        <v>0</v>
      </c>
      <c r="XF28" s="55" t="s">
        <v>580</v>
      </c>
      <c r="XG28" s="57">
        <v>5.1</v>
      </c>
      <c r="XH28" s="53" t="s">
        <v>578</v>
      </c>
      <c r="XI28" s="53"/>
      <c r="XJ28" s="53" t="s">
        <v>579</v>
      </c>
      <c r="XK28" s="63">
        <f>'[1]80系列普铝推拉门5+12+5钢化'!AX25</f>
        <v>0</v>
      </c>
      <c r="XL28" s="63"/>
      <c r="XM28" s="63">
        <f>'[1]80系列普铝推拉门5+12+5钢化'!AV25</f>
        <v>1.24</v>
      </c>
      <c r="XN28" s="58">
        <f t="shared" ref="XN28:XN38" si="280">XK28*(1+XL28)*XM28</f>
        <v>0</v>
      </c>
      <c r="XO28" s="55" t="s">
        <v>580</v>
      </c>
      <c r="XP28" s="57">
        <v>5.1</v>
      </c>
      <c r="XQ28" s="53" t="s">
        <v>578</v>
      </c>
      <c r="XR28" s="53"/>
      <c r="XS28" s="53" t="s">
        <v>579</v>
      </c>
      <c r="XT28" s="63">
        <f>'[1]80系列普铝推拉门5+12+5钢化'!BG25</f>
        <v>0</v>
      </c>
      <c r="XU28" s="63"/>
      <c r="XV28" s="63">
        <f>'[1]80系列普铝推拉门5+12+5钢化'!BE25</f>
        <v>1.24</v>
      </c>
      <c r="XW28" s="58">
        <f t="shared" ref="XW28:XW38" si="281">XT28*(1+XU28)*XV28</f>
        <v>0</v>
      </c>
      <c r="XX28" s="55" t="s">
        <v>580</v>
      </c>
    </row>
    <row r="29" spans="1:648">
      <c r="A29" s="57">
        <v>5.2</v>
      </c>
      <c r="B29" s="59" t="s">
        <v>581</v>
      </c>
      <c r="C29" s="60"/>
      <c r="D29" s="53" t="s">
        <v>579</v>
      </c>
      <c r="E29" s="63"/>
      <c r="F29" s="63"/>
      <c r="G29" s="63"/>
      <c r="H29" s="58">
        <f t="shared" si="210"/>
        <v>0</v>
      </c>
      <c r="I29" s="55"/>
      <c r="J29" s="57">
        <v>5.2</v>
      </c>
      <c r="K29" s="59" t="s">
        <v>581</v>
      </c>
      <c r="L29" s="60"/>
      <c r="M29" s="53" t="s">
        <v>579</v>
      </c>
      <c r="N29" s="63"/>
      <c r="O29" s="63"/>
      <c r="P29" s="63"/>
      <c r="Q29" s="58">
        <f t="shared" si="211"/>
        <v>0</v>
      </c>
      <c r="R29" s="55"/>
      <c r="S29" s="57">
        <v>5.2</v>
      </c>
      <c r="T29" s="59" t="s">
        <v>581</v>
      </c>
      <c r="U29" s="60"/>
      <c r="V29" s="53" t="s">
        <v>579</v>
      </c>
      <c r="W29" s="63"/>
      <c r="X29" s="63"/>
      <c r="Y29" s="63"/>
      <c r="Z29" s="58">
        <f t="shared" si="212"/>
        <v>0</v>
      </c>
      <c r="AA29" s="55"/>
      <c r="AB29" s="57">
        <v>5.2</v>
      </c>
      <c r="AC29" s="59" t="s">
        <v>581</v>
      </c>
      <c r="AD29" s="60"/>
      <c r="AE29" s="53" t="s">
        <v>579</v>
      </c>
      <c r="AF29" s="63"/>
      <c r="AG29" s="63"/>
      <c r="AH29" s="63"/>
      <c r="AI29" s="58">
        <f t="shared" si="213"/>
        <v>0</v>
      </c>
      <c r="AJ29" s="55"/>
      <c r="AK29" s="57">
        <v>5.2</v>
      </c>
      <c r="AL29" s="59" t="s">
        <v>581</v>
      </c>
      <c r="AM29" s="60"/>
      <c r="AN29" s="53" t="s">
        <v>579</v>
      </c>
      <c r="AO29" s="63"/>
      <c r="AP29" s="63"/>
      <c r="AQ29" s="63"/>
      <c r="AR29" s="58">
        <f t="shared" si="214"/>
        <v>0</v>
      </c>
      <c r="AS29" s="55"/>
      <c r="AT29" s="57">
        <v>5.2</v>
      </c>
      <c r="AU29" s="59" t="s">
        <v>581</v>
      </c>
      <c r="AV29" s="60"/>
      <c r="AW29" s="53" t="s">
        <v>579</v>
      </c>
      <c r="AX29" s="63"/>
      <c r="AY29" s="63"/>
      <c r="AZ29" s="63"/>
      <c r="BA29" s="58">
        <f t="shared" si="215"/>
        <v>0</v>
      </c>
      <c r="BB29" s="55"/>
      <c r="BC29" s="57">
        <v>5.2</v>
      </c>
      <c r="BD29" s="59" t="s">
        <v>581</v>
      </c>
      <c r="BE29" s="60"/>
      <c r="BF29" s="53" t="s">
        <v>579</v>
      </c>
      <c r="BG29" s="63"/>
      <c r="BH29" s="63"/>
      <c r="BI29" s="63"/>
      <c r="BJ29" s="58">
        <f t="shared" si="216"/>
        <v>0</v>
      </c>
      <c r="BK29" s="55"/>
      <c r="BL29" s="57">
        <v>5.2</v>
      </c>
      <c r="BM29" s="59" t="s">
        <v>581</v>
      </c>
      <c r="BN29" s="60"/>
      <c r="BO29" s="53" t="s">
        <v>579</v>
      </c>
      <c r="BP29" s="63"/>
      <c r="BQ29" s="63"/>
      <c r="BR29" s="63"/>
      <c r="BS29" s="58">
        <f t="shared" si="217"/>
        <v>0</v>
      </c>
      <c r="BT29" s="55"/>
      <c r="BU29" s="57">
        <v>5.2</v>
      </c>
      <c r="BV29" s="59" t="s">
        <v>581</v>
      </c>
      <c r="BW29" s="60"/>
      <c r="BX29" s="53" t="s">
        <v>579</v>
      </c>
      <c r="BY29" s="63"/>
      <c r="BZ29" s="63"/>
      <c r="CA29" s="63"/>
      <c r="CB29" s="58">
        <f t="shared" si="218"/>
        <v>0</v>
      </c>
      <c r="CC29" s="55"/>
      <c r="CD29" s="57">
        <v>5.2</v>
      </c>
      <c r="CE29" s="59" t="s">
        <v>581</v>
      </c>
      <c r="CF29" s="60"/>
      <c r="CG29" s="53" t="s">
        <v>579</v>
      </c>
      <c r="CH29" s="63"/>
      <c r="CI29" s="63"/>
      <c r="CJ29" s="63"/>
      <c r="CK29" s="58">
        <f t="shared" si="219"/>
        <v>0</v>
      </c>
      <c r="CL29" s="55"/>
      <c r="CM29" s="57">
        <v>5.2</v>
      </c>
      <c r="CN29" s="59" t="s">
        <v>581</v>
      </c>
      <c r="CO29" s="60"/>
      <c r="CP29" s="53" t="s">
        <v>579</v>
      </c>
      <c r="CQ29" s="63"/>
      <c r="CR29" s="63"/>
      <c r="CS29" s="63"/>
      <c r="CT29" s="58">
        <f t="shared" si="220"/>
        <v>0</v>
      </c>
      <c r="CU29" s="55"/>
      <c r="CV29" s="57">
        <v>5.2</v>
      </c>
      <c r="CW29" s="59" t="s">
        <v>581</v>
      </c>
      <c r="CX29" s="60"/>
      <c r="CY29" s="53" t="s">
        <v>579</v>
      </c>
      <c r="CZ29" s="63"/>
      <c r="DA29" s="63"/>
      <c r="DB29" s="63"/>
      <c r="DC29" s="58">
        <f t="shared" si="221"/>
        <v>0</v>
      </c>
      <c r="DD29" s="55"/>
      <c r="DE29" s="57">
        <v>5.2</v>
      </c>
      <c r="DF29" s="59" t="s">
        <v>581</v>
      </c>
      <c r="DG29" s="60"/>
      <c r="DH29" s="53" t="s">
        <v>579</v>
      </c>
      <c r="DI29" s="63"/>
      <c r="DJ29" s="63"/>
      <c r="DK29" s="63"/>
      <c r="DL29" s="58">
        <f t="shared" si="222"/>
        <v>0</v>
      </c>
      <c r="DM29" s="55"/>
      <c r="DN29" s="57">
        <v>5.2</v>
      </c>
      <c r="DO29" s="59" t="s">
        <v>581</v>
      </c>
      <c r="DP29" s="60"/>
      <c r="DQ29" s="53" t="s">
        <v>579</v>
      </c>
      <c r="DR29" s="63"/>
      <c r="DS29" s="63"/>
      <c r="DT29" s="63"/>
      <c r="DU29" s="58">
        <f t="shared" si="223"/>
        <v>0</v>
      </c>
      <c r="DV29" s="55"/>
      <c r="DW29" s="57">
        <v>5.2</v>
      </c>
      <c r="DX29" s="59" t="s">
        <v>581</v>
      </c>
      <c r="DY29" s="60"/>
      <c r="DZ29" s="53" t="s">
        <v>579</v>
      </c>
      <c r="EA29" s="63"/>
      <c r="EB29" s="63"/>
      <c r="EC29" s="63"/>
      <c r="ED29" s="58">
        <f t="shared" si="224"/>
        <v>0</v>
      </c>
      <c r="EE29" s="55"/>
      <c r="EF29" s="57">
        <v>5.2</v>
      </c>
      <c r="EG29" s="59" t="s">
        <v>581</v>
      </c>
      <c r="EH29" s="60"/>
      <c r="EI29" s="53" t="s">
        <v>579</v>
      </c>
      <c r="EJ29" s="63"/>
      <c r="EK29" s="63"/>
      <c r="EL29" s="63"/>
      <c r="EM29" s="58">
        <f t="shared" si="225"/>
        <v>0</v>
      </c>
      <c r="EN29" s="55"/>
      <c r="EO29" s="57">
        <v>5.2</v>
      </c>
      <c r="EP29" s="59" t="s">
        <v>581</v>
      </c>
      <c r="EQ29" s="60"/>
      <c r="ER29" s="53" t="s">
        <v>579</v>
      </c>
      <c r="ES29" s="63"/>
      <c r="ET29" s="63"/>
      <c r="EU29" s="63"/>
      <c r="EV29" s="58">
        <f t="shared" si="226"/>
        <v>0</v>
      </c>
      <c r="EW29" s="55"/>
      <c r="EX29" s="57">
        <v>5.2</v>
      </c>
      <c r="EY29" s="59" t="s">
        <v>581</v>
      </c>
      <c r="EZ29" s="60"/>
      <c r="FA29" s="53" t="s">
        <v>579</v>
      </c>
      <c r="FB29" s="63"/>
      <c r="FC29" s="63"/>
      <c r="FD29" s="63"/>
      <c r="FE29" s="58">
        <f t="shared" si="227"/>
        <v>0</v>
      </c>
      <c r="FF29" s="55"/>
      <c r="FG29" s="57">
        <v>5.2</v>
      </c>
      <c r="FH29" s="59" t="s">
        <v>581</v>
      </c>
      <c r="FI29" s="60"/>
      <c r="FJ29" s="53" t="s">
        <v>579</v>
      </c>
      <c r="FK29" s="63"/>
      <c r="FL29" s="63"/>
      <c r="FM29" s="63"/>
      <c r="FN29" s="58">
        <f t="shared" si="228"/>
        <v>0</v>
      </c>
      <c r="FO29" s="55"/>
      <c r="FP29" s="57">
        <v>5.2</v>
      </c>
      <c r="FQ29" s="59" t="s">
        <v>581</v>
      </c>
      <c r="FR29" s="60"/>
      <c r="FS29" s="53" t="s">
        <v>579</v>
      </c>
      <c r="FT29" s="63"/>
      <c r="FU29" s="63"/>
      <c r="FV29" s="63"/>
      <c r="FW29" s="58">
        <f t="shared" si="229"/>
        <v>0</v>
      </c>
      <c r="FX29" s="55"/>
      <c r="FY29" s="57">
        <v>5.2</v>
      </c>
      <c r="FZ29" s="59" t="s">
        <v>581</v>
      </c>
      <c r="GA29" s="60"/>
      <c r="GB29" s="53" t="s">
        <v>579</v>
      </c>
      <c r="GC29" s="63"/>
      <c r="GD29" s="63"/>
      <c r="GE29" s="63"/>
      <c r="GF29" s="58">
        <f t="shared" si="230"/>
        <v>0</v>
      </c>
      <c r="GG29" s="55"/>
      <c r="GH29" s="57">
        <v>5.2</v>
      </c>
      <c r="GI29" s="59" t="s">
        <v>581</v>
      </c>
      <c r="GJ29" s="60"/>
      <c r="GK29" s="53" t="s">
        <v>579</v>
      </c>
      <c r="GL29" s="63"/>
      <c r="GM29" s="63"/>
      <c r="GN29" s="63"/>
      <c r="GO29" s="58">
        <f t="shared" si="231"/>
        <v>0</v>
      </c>
      <c r="GP29" s="55"/>
      <c r="GQ29" s="57">
        <v>5.2</v>
      </c>
      <c r="GR29" s="59" t="s">
        <v>581</v>
      </c>
      <c r="GS29" s="60"/>
      <c r="GT29" s="53" t="s">
        <v>579</v>
      </c>
      <c r="GU29" s="63"/>
      <c r="GV29" s="63"/>
      <c r="GW29" s="63"/>
      <c r="GX29" s="58">
        <f t="shared" si="232"/>
        <v>0</v>
      </c>
      <c r="GY29" s="55"/>
      <c r="GZ29" s="57">
        <v>5.2</v>
      </c>
      <c r="HA29" s="59" t="s">
        <v>581</v>
      </c>
      <c r="HB29" s="60"/>
      <c r="HC29" s="53" t="s">
        <v>579</v>
      </c>
      <c r="HD29" s="63"/>
      <c r="HE29" s="63"/>
      <c r="HF29" s="63"/>
      <c r="HG29" s="58">
        <f t="shared" si="233"/>
        <v>0</v>
      </c>
      <c r="HH29" s="55"/>
      <c r="HI29" s="57">
        <v>5.2</v>
      </c>
      <c r="HJ29" s="59" t="s">
        <v>581</v>
      </c>
      <c r="HK29" s="60"/>
      <c r="HL29" s="53" t="s">
        <v>579</v>
      </c>
      <c r="HM29" s="63"/>
      <c r="HN29" s="63"/>
      <c r="HO29" s="63"/>
      <c r="HP29" s="58">
        <f t="shared" si="234"/>
        <v>0</v>
      </c>
      <c r="HQ29" s="55"/>
      <c r="HR29" s="57">
        <v>5.2</v>
      </c>
      <c r="HS29" s="59" t="s">
        <v>581</v>
      </c>
      <c r="HT29" s="60"/>
      <c r="HU29" s="53" t="s">
        <v>579</v>
      </c>
      <c r="HV29" s="63"/>
      <c r="HW29" s="63"/>
      <c r="HX29" s="63"/>
      <c r="HY29" s="58">
        <f t="shared" si="235"/>
        <v>0</v>
      </c>
      <c r="HZ29" s="55"/>
      <c r="IA29" s="57">
        <v>5.2</v>
      </c>
      <c r="IB29" s="59" t="s">
        <v>581</v>
      </c>
      <c r="IC29" s="60"/>
      <c r="ID29" s="53" t="s">
        <v>579</v>
      </c>
      <c r="IE29" s="63"/>
      <c r="IF29" s="63"/>
      <c r="IG29" s="63"/>
      <c r="IH29" s="58">
        <f t="shared" si="236"/>
        <v>0</v>
      </c>
      <c r="II29" s="55"/>
      <c r="IJ29" s="57">
        <v>5.2</v>
      </c>
      <c r="IK29" s="59" t="s">
        <v>581</v>
      </c>
      <c r="IL29" s="60"/>
      <c r="IM29" s="53" t="s">
        <v>579</v>
      </c>
      <c r="IN29" s="63"/>
      <c r="IO29" s="63"/>
      <c r="IP29" s="63"/>
      <c r="IQ29" s="58">
        <f t="shared" si="237"/>
        <v>0</v>
      </c>
      <c r="IR29" s="55"/>
      <c r="IS29" s="57">
        <v>5.2</v>
      </c>
      <c r="IT29" s="59" t="s">
        <v>581</v>
      </c>
      <c r="IU29" s="60"/>
      <c r="IV29" s="53" t="s">
        <v>579</v>
      </c>
      <c r="IW29" s="63"/>
      <c r="IX29" s="63"/>
      <c r="IY29" s="63"/>
      <c r="IZ29" s="58">
        <f t="shared" si="238"/>
        <v>0</v>
      </c>
      <c r="JA29" s="55"/>
      <c r="JB29" s="57">
        <v>5.2</v>
      </c>
      <c r="JC29" s="59" t="s">
        <v>581</v>
      </c>
      <c r="JD29" s="60"/>
      <c r="JE29" s="53" t="s">
        <v>579</v>
      </c>
      <c r="JF29" s="63"/>
      <c r="JG29" s="63"/>
      <c r="JH29" s="63"/>
      <c r="JI29" s="58">
        <f t="shared" si="239"/>
        <v>0</v>
      </c>
      <c r="JJ29" s="55"/>
      <c r="JK29" s="57">
        <v>5.2</v>
      </c>
      <c r="JL29" s="59" t="s">
        <v>581</v>
      </c>
      <c r="JM29" s="60"/>
      <c r="JN29" s="53" t="s">
        <v>579</v>
      </c>
      <c r="JO29" s="63"/>
      <c r="JP29" s="63"/>
      <c r="JQ29" s="63"/>
      <c r="JR29" s="58">
        <f t="shared" si="240"/>
        <v>0</v>
      </c>
      <c r="JS29" s="55"/>
      <c r="JT29" s="57">
        <v>5.2</v>
      </c>
      <c r="JU29" s="59" t="s">
        <v>581</v>
      </c>
      <c r="JV29" s="60"/>
      <c r="JW29" s="53" t="s">
        <v>579</v>
      </c>
      <c r="JX29" s="63"/>
      <c r="JY29" s="63"/>
      <c r="JZ29" s="63"/>
      <c r="KA29" s="58">
        <f t="shared" si="241"/>
        <v>0</v>
      </c>
      <c r="KB29" s="55"/>
      <c r="KC29" s="57">
        <v>5.2</v>
      </c>
      <c r="KD29" s="59" t="s">
        <v>581</v>
      </c>
      <c r="KE29" s="60"/>
      <c r="KF29" s="53" t="s">
        <v>579</v>
      </c>
      <c r="KG29" s="63"/>
      <c r="KH29" s="63"/>
      <c r="KI29" s="63"/>
      <c r="KJ29" s="58">
        <f t="shared" si="242"/>
        <v>0</v>
      </c>
      <c r="KK29" s="55"/>
      <c r="KL29" s="57">
        <v>5.2</v>
      </c>
      <c r="KM29" s="59" t="s">
        <v>581</v>
      </c>
      <c r="KN29" s="60"/>
      <c r="KO29" s="53" t="s">
        <v>579</v>
      </c>
      <c r="KP29" s="63"/>
      <c r="KQ29" s="63"/>
      <c r="KR29" s="63"/>
      <c r="KS29" s="58">
        <f t="shared" si="243"/>
        <v>0</v>
      </c>
      <c r="KT29" s="55"/>
      <c r="KU29" s="57">
        <v>5.2</v>
      </c>
      <c r="KV29" s="59" t="s">
        <v>581</v>
      </c>
      <c r="KW29" s="60"/>
      <c r="KX29" s="53" t="s">
        <v>579</v>
      </c>
      <c r="KY29" s="63"/>
      <c r="KZ29" s="63"/>
      <c r="LA29" s="63"/>
      <c r="LB29" s="58">
        <f t="shared" si="244"/>
        <v>0</v>
      </c>
      <c r="LC29" s="55"/>
      <c r="LD29" s="57">
        <v>5.2</v>
      </c>
      <c r="LE29" s="59" t="s">
        <v>581</v>
      </c>
      <c r="LF29" s="60"/>
      <c r="LG29" s="53" t="s">
        <v>579</v>
      </c>
      <c r="LH29" s="63"/>
      <c r="LI29" s="63"/>
      <c r="LJ29" s="63"/>
      <c r="LK29" s="58">
        <f t="shared" si="245"/>
        <v>0</v>
      </c>
      <c r="LL29" s="55"/>
      <c r="LM29" s="57">
        <v>5.2</v>
      </c>
      <c r="LN29" s="59" t="s">
        <v>581</v>
      </c>
      <c r="LO29" s="60"/>
      <c r="LP29" s="53" t="s">
        <v>579</v>
      </c>
      <c r="LQ29" s="63"/>
      <c r="LR29" s="63"/>
      <c r="LS29" s="63"/>
      <c r="LT29" s="58">
        <f t="shared" si="246"/>
        <v>0</v>
      </c>
      <c r="LU29" s="55"/>
      <c r="LV29" s="57">
        <v>5.2</v>
      </c>
      <c r="LW29" s="59" t="s">
        <v>581</v>
      </c>
      <c r="LX29" s="60"/>
      <c r="LY29" s="53" t="s">
        <v>579</v>
      </c>
      <c r="LZ29" s="63"/>
      <c r="MA29" s="63"/>
      <c r="MB29" s="63"/>
      <c r="MC29" s="58">
        <f t="shared" si="247"/>
        <v>0</v>
      </c>
      <c r="MD29" s="55"/>
      <c r="ME29" s="57">
        <v>5.2</v>
      </c>
      <c r="MF29" s="59" t="s">
        <v>581</v>
      </c>
      <c r="MG29" s="60"/>
      <c r="MH29" s="53" t="s">
        <v>579</v>
      </c>
      <c r="MI29" s="63"/>
      <c r="MJ29" s="63"/>
      <c r="MK29" s="63"/>
      <c r="ML29" s="58">
        <f t="shared" si="248"/>
        <v>0</v>
      </c>
      <c r="MM29" s="55"/>
      <c r="MN29" s="57">
        <v>5.2</v>
      </c>
      <c r="MO29" s="59" t="s">
        <v>581</v>
      </c>
      <c r="MP29" s="60"/>
      <c r="MQ29" s="53" t="s">
        <v>579</v>
      </c>
      <c r="MR29" s="63"/>
      <c r="MS29" s="63"/>
      <c r="MT29" s="63"/>
      <c r="MU29" s="58">
        <f t="shared" si="249"/>
        <v>0</v>
      </c>
      <c r="MV29" s="55"/>
      <c r="MW29" s="57">
        <v>5.2</v>
      </c>
      <c r="MX29" s="59" t="s">
        <v>581</v>
      </c>
      <c r="MY29" s="60"/>
      <c r="MZ29" s="53" t="s">
        <v>579</v>
      </c>
      <c r="NA29" s="63"/>
      <c r="NB29" s="63"/>
      <c r="NC29" s="63"/>
      <c r="ND29" s="58">
        <f t="shared" si="250"/>
        <v>0</v>
      </c>
      <c r="NE29" s="55"/>
      <c r="NF29" s="57">
        <v>5.2</v>
      </c>
      <c r="NG29" s="59" t="s">
        <v>581</v>
      </c>
      <c r="NH29" s="60"/>
      <c r="NI29" s="53" t="s">
        <v>579</v>
      </c>
      <c r="NJ29" s="63"/>
      <c r="NK29" s="63"/>
      <c r="NL29" s="63"/>
      <c r="NM29" s="58">
        <f t="shared" si="251"/>
        <v>0</v>
      </c>
      <c r="NN29" s="55"/>
      <c r="NO29" s="57">
        <v>5.2</v>
      </c>
      <c r="NP29" s="59" t="s">
        <v>581</v>
      </c>
      <c r="NQ29" s="60"/>
      <c r="NR29" s="53" t="s">
        <v>579</v>
      </c>
      <c r="NS29" s="63"/>
      <c r="NT29" s="63"/>
      <c r="NU29" s="63"/>
      <c r="NV29" s="58">
        <f t="shared" si="252"/>
        <v>0</v>
      </c>
      <c r="NW29" s="55"/>
      <c r="NX29" s="57">
        <v>5.2</v>
      </c>
      <c r="NY29" s="59" t="s">
        <v>581</v>
      </c>
      <c r="NZ29" s="60"/>
      <c r="OA29" s="53" t="s">
        <v>579</v>
      </c>
      <c r="OB29" s="63"/>
      <c r="OC29" s="63"/>
      <c r="OD29" s="63"/>
      <c r="OE29" s="58">
        <f t="shared" si="253"/>
        <v>0</v>
      </c>
      <c r="OF29" s="55"/>
      <c r="OG29" s="57">
        <v>5.2</v>
      </c>
      <c r="OH29" s="59" t="s">
        <v>581</v>
      </c>
      <c r="OI29" s="60"/>
      <c r="OJ29" s="53" t="s">
        <v>579</v>
      </c>
      <c r="OK29" s="63"/>
      <c r="OL29" s="63"/>
      <c r="OM29" s="63"/>
      <c r="ON29" s="58">
        <f t="shared" si="254"/>
        <v>0</v>
      </c>
      <c r="OO29" s="55"/>
      <c r="OP29" s="57">
        <v>5.2</v>
      </c>
      <c r="OQ29" s="59" t="s">
        <v>581</v>
      </c>
      <c r="OR29" s="60"/>
      <c r="OS29" s="53" t="s">
        <v>579</v>
      </c>
      <c r="OT29" s="63"/>
      <c r="OU29" s="63"/>
      <c r="OV29" s="63"/>
      <c r="OW29" s="58">
        <f t="shared" si="255"/>
        <v>0</v>
      </c>
      <c r="OX29" s="55"/>
      <c r="OY29" s="57">
        <v>5.2</v>
      </c>
      <c r="OZ29" s="59" t="s">
        <v>581</v>
      </c>
      <c r="PA29" s="60"/>
      <c r="PB29" s="53" t="s">
        <v>579</v>
      </c>
      <c r="PC29" s="63"/>
      <c r="PD29" s="63"/>
      <c r="PE29" s="63"/>
      <c r="PF29" s="58">
        <f t="shared" si="256"/>
        <v>0</v>
      </c>
      <c r="PG29" s="55"/>
      <c r="PH29" s="57">
        <v>5.2</v>
      </c>
      <c r="PI29" s="59" t="s">
        <v>581</v>
      </c>
      <c r="PJ29" s="60"/>
      <c r="PK29" s="53" t="s">
        <v>579</v>
      </c>
      <c r="PL29" s="63"/>
      <c r="PM29" s="63"/>
      <c r="PN29" s="63"/>
      <c r="PO29" s="58">
        <f t="shared" si="257"/>
        <v>0</v>
      </c>
      <c r="PP29" s="55"/>
      <c r="PQ29" s="57">
        <v>5.2</v>
      </c>
      <c r="PR29" s="59" t="s">
        <v>581</v>
      </c>
      <c r="PS29" s="60"/>
      <c r="PT29" s="53" t="s">
        <v>579</v>
      </c>
      <c r="PU29" s="63"/>
      <c r="PV29" s="63"/>
      <c r="PW29" s="63"/>
      <c r="PX29" s="58">
        <f t="shared" si="258"/>
        <v>0</v>
      </c>
      <c r="PY29" s="55"/>
      <c r="PZ29" s="57">
        <v>5.2</v>
      </c>
      <c r="QA29" s="59" t="s">
        <v>581</v>
      </c>
      <c r="QB29" s="60"/>
      <c r="QC29" s="53" t="s">
        <v>579</v>
      </c>
      <c r="QD29" s="63">
        <f>'[1]80系列隔热推拉窗5+12+5'!E26</f>
        <v>8.03</v>
      </c>
      <c r="QE29" s="63"/>
      <c r="QF29" s="63">
        <f>'[1]80系列隔热推拉窗5+12+5'!C26</f>
        <v>1.06</v>
      </c>
      <c r="QG29" s="58">
        <f t="shared" si="259"/>
        <v>8.51</v>
      </c>
      <c r="QH29" s="55"/>
      <c r="QI29" s="57">
        <v>5.2</v>
      </c>
      <c r="QJ29" s="59" t="s">
        <v>581</v>
      </c>
      <c r="QK29" s="60"/>
      <c r="QL29" s="53" t="s">
        <v>579</v>
      </c>
      <c r="QM29" s="63">
        <f>'[1]80系列隔热推拉窗5+12+5'!N26</f>
        <v>5.17</v>
      </c>
      <c r="QN29" s="63"/>
      <c r="QO29" s="63">
        <f>'[1]80系列隔热推拉窗5+12+5'!L26</f>
        <v>1.06</v>
      </c>
      <c r="QP29" s="58">
        <f t="shared" si="260"/>
        <v>5.48</v>
      </c>
      <c r="QQ29" s="55"/>
      <c r="QR29" s="57">
        <v>5.2</v>
      </c>
      <c r="QS29" s="59" t="s">
        <v>581</v>
      </c>
      <c r="QT29" s="60"/>
      <c r="QU29" s="53" t="s">
        <v>579</v>
      </c>
      <c r="QV29" s="63">
        <f>'[1]80系列隔热推拉窗5+12+5'!W26</f>
        <v>9.21</v>
      </c>
      <c r="QW29" s="63"/>
      <c r="QX29" s="63">
        <f>'[1]80系列隔热推拉窗5+12+5'!U26</f>
        <v>1.06</v>
      </c>
      <c r="QY29" s="58">
        <f t="shared" si="261"/>
        <v>9.76</v>
      </c>
      <c r="QZ29" s="55"/>
      <c r="RA29" s="57">
        <v>5.2</v>
      </c>
      <c r="RB29" s="59" t="s">
        <v>581</v>
      </c>
      <c r="RC29" s="60"/>
      <c r="RD29" s="53" t="s">
        <v>579</v>
      </c>
      <c r="RE29" s="63">
        <f>'[1]80系列隔热推拉窗5+12+5'!AF26</f>
        <v>7.62</v>
      </c>
      <c r="RF29" s="63"/>
      <c r="RG29" s="63">
        <f>'[1]80系列隔热推拉窗5+12+5'!AD26</f>
        <v>1.06</v>
      </c>
      <c r="RH29" s="58">
        <f t="shared" si="262"/>
        <v>8.08</v>
      </c>
      <c r="RI29" s="55"/>
      <c r="RJ29" s="57">
        <v>5.2</v>
      </c>
      <c r="RK29" s="59" t="s">
        <v>581</v>
      </c>
      <c r="RL29" s="60"/>
      <c r="RM29" s="53" t="s">
        <v>579</v>
      </c>
      <c r="RN29" s="63">
        <f>'[1]80系列普铝推拉窗平开窗'!E36</f>
        <v>7.03</v>
      </c>
      <c r="RO29" s="63"/>
      <c r="RP29" s="63">
        <f>'[1]80系列普铝推拉窗平开窗'!C36</f>
        <v>1.2</v>
      </c>
      <c r="RQ29" s="58">
        <f t="shared" si="263"/>
        <v>8.44</v>
      </c>
      <c r="RR29" s="55"/>
      <c r="RS29" s="57">
        <v>5.2</v>
      </c>
      <c r="RT29" s="59" t="s">
        <v>581</v>
      </c>
      <c r="RU29" s="60"/>
      <c r="RV29" s="53" t="s">
        <v>579</v>
      </c>
      <c r="RW29" s="63">
        <f>'[1]80系列普铝推拉窗平开窗'!N36</f>
        <v>7.88</v>
      </c>
      <c r="RX29" s="63"/>
      <c r="RY29" s="63">
        <f>'[1]80系列普铝推拉窗平开窗'!L36</f>
        <v>1.2</v>
      </c>
      <c r="RZ29" s="58">
        <f t="shared" si="264"/>
        <v>9.46</v>
      </c>
      <c r="SA29" s="55"/>
      <c r="SB29" s="57">
        <v>5.2</v>
      </c>
      <c r="SC29" s="59" t="s">
        <v>581</v>
      </c>
      <c r="SD29" s="60"/>
      <c r="SE29" s="53" t="s">
        <v>579</v>
      </c>
      <c r="SF29" s="63">
        <f>'[1]80系列普铝推拉窗平开窗'!W36</f>
        <v>4.4</v>
      </c>
      <c r="SG29" s="63"/>
      <c r="SH29" s="63">
        <f>'[1]80系列普铝推拉窗平开窗'!U36</f>
        <v>1.2</v>
      </c>
      <c r="SI29" s="58">
        <f t="shared" si="265"/>
        <v>5.28</v>
      </c>
      <c r="SJ29" s="55"/>
      <c r="SK29" s="57">
        <v>5.2</v>
      </c>
      <c r="SL29" s="59" t="s">
        <v>581</v>
      </c>
      <c r="SM29" s="60"/>
      <c r="SN29" s="53" t="s">
        <v>579</v>
      </c>
      <c r="SO29" s="63">
        <f>'[1]80系列普铝推拉窗平开窗'!AF36</f>
        <v>7.95</v>
      </c>
      <c r="SP29" s="63"/>
      <c r="SQ29" s="63">
        <f>'[1]80系列普铝推拉窗平开窗'!AD36</f>
        <v>1.2</v>
      </c>
      <c r="SR29" s="58">
        <f t="shared" si="266"/>
        <v>9.54</v>
      </c>
      <c r="SS29" s="55"/>
      <c r="ST29" s="57">
        <v>5.2</v>
      </c>
      <c r="SU29" s="59" t="s">
        <v>581</v>
      </c>
      <c r="SV29" s="60"/>
      <c r="SW29" s="53" t="s">
        <v>579</v>
      </c>
      <c r="SX29" s="63">
        <f>'[1]80系列普铝推拉窗平开窗'!AO36</f>
        <v>4.44</v>
      </c>
      <c r="SY29" s="63"/>
      <c r="SZ29" s="63">
        <f>'[1]80系列普铝推拉窗平开窗'!AM36</f>
        <v>1.2</v>
      </c>
      <c r="TA29" s="58">
        <f t="shared" si="267"/>
        <v>5.33</v>
      </c>
      <c r="TB29" s="55"/>
      <c r="TC29" s="57">
        <v>5.2</v>
      </c>
      <c r="TD29" s="59" t="s">
        <v>581</v>
      </c>
      <c r="TE29" s="60"/>
      <c r="TF29" s="53" t="s">
        <v>579</v>
      </c>
      <c r="TG29" s="63">
        <f>'[1]80系列普铝推拉窗平开窗'!AX36</f>
        <v>8.32</v>
      </c>
      <c r="TH29" s="63"/>
      <c r="TI29" s="63">
        <f>'[1]80系列普铝推拉窗平开窗'!AV36</f>
        <v>1.2</v>
      </c>
      <c r="TJ29" s="58">
        <f t="shared" si="268"/>
        <v>9.98</v>
      </c>
      <c r="TK29" s="55"/>
      <c r="TL29" s="57">
        <v>5.2</v>
      </c>
      <c r="TM29" s="59" t="s">
        <v>581</v>
      </c>
      <c r="TN29" s="60"/>
      <c r="TO29" s="53" t="s">
        <v>579</v>
      </c>
      <c r="TP29" s="63">
        <f>'[1]80系列普铝推拉窗平开窗'!BG36</f>
        <v>9.62</v>
      </c>
      <c r="TQ29" s="63"/>
      <c r="TR29" s="63">
        <f>'[1]80系列普铝推拉窗平开窗'!BE36</f>
        <v>1.2</v>
      </c>
      <c r="TS29" s="58">
        <f t="shared" si="269"/>
        <v>11.54</v>
      </c>
      <c r="TT29" s="55"/>
      <c r="TU29" s="57">
        <v>5.2</v>
      </c>
      <c r="TV29" s="59" t="s">
        <v>581</v>
      </c>
      <c r="TW29" s="60"/>
      <c r="TX29" s="53" t="s">
        <v>579</v>
      </c>
      <c r="TY29" s="63">
        <f>'[1]80系列普铝推拉窗平开窗'!BP36</f>
        <v>10.68</v>
      </c>
      <c r="TZ29" s="63"/>
      <c r="UA29" s="63">
        <f>'[1]80系列普铝推拉窗平开窗'!BN36</f>
        <v>1.2</v>
      </c>
      <c r="UB29" s="58">
        <f t="shared" si="270"/>
        <v>12.82</v>
      </c>
      <c r="UC29" s="55"/>
      <c r="UD29" s="57">
        <v>5.2</v>
      </c>
      <c r="UE29" s="59" t="s">
        <v>581</v>
      </c>
      <c r="UF29" s="60"/>
      <c r="UG29" s="53" t="s">
        <v>579</v>
      </c>
      <c r="UH29" s="63">
        <f>'[1]80系列普铝推拉窗平开窗'!BY36</f>
        <v>6.63</v>
      </c>
      <c r="UI29" s="63"/>
      <c r="UJ29" s="63">
        <f>'[1]80系列普铝推拉窗平开窗'!BW36</f>
        <v>1.2</v>
      </c>
      <c r="UK29" s="58">
        <f t="shared" si="271"/>
        <v>7.96</v>
      </c>
      <c r="UL29" s="55"/>
      <c r="UM29" s="57">
        <v>5.2</v>
      </c>
      <c r="UN29" s="59" t="s">
        <v>581</v>
      </c>
      <c r="UO29" s="60"/>
      <c r="UP29" s="53" t="s">
        <v>579</v>
      </c>
      <c r="UQ29" s="63">
        <f>'[1]80系列普铝推拉窗平开窗'!CH36</f>
        <v>8.52</v>
      </c>
      <c r="UR29" s="63"/>
      <c r="US29" s="63">
        <f>'[1]80系列普铝推拉窗平开窗'!CF36</f>
        <v>1.2</v>
      </c>
      <c r="UT29" s="58">
        <f t="shared" si="272"/>
        <v>10.22</v>
      </c>
      <c r="UU29" s="55"/>
      <c r="UV29" s="57">
        <v>5.2</v>
      </c>
      <c r="UW29" s="59" t="s">
        <v>581</v>
      </c>
      <c r="UX29" s="60"/>
      <c r="UY29" s="53" t="s">
        <v>579</v>
      </c>
      <c r="UZ29" s="63">
        <f>'[1]80系列普铝推拉窗平开窗'!CQ36</f>
        <v>8.03</v>
      </c>
      <c r="VA29" s="63"/>
      <c r="VB29" s="63">
        <f>'[1]80系列普铝推拉窗平开窗'!CO36</f>
        <v>1.2</v>
      </c>
      <c r="VC29" s="58">
        <f t="shared" si="273"/>
        <v>9.64</v>
      </c>
      <c r="VD29" s="55"/>
      <c r="VE29" s="57">
        <v>5.2</v>
      </c>
      <c r="VF29" s="59" t="s">
        <v>581</v>
      </c>
      <c r="VG29" s="60"/>
      <c r="VH29" s="53" t="s">
        <v>579</v>
      </c>
      <c r="VI29" s="63">
        <f>'[1]80系列普铝推拉窗平开窗'!CZ36</f>
        <v>10.27</v>
      </c>
      <c r="VJ29" s="63"/>
      <c r="VK29" s="63">
        <f>'[1]80系列普铝推拉窗平开窗'!CX36</f>
        <v>1.2</v>
      </c>
      <c r="VL29" s="58">
        <f t="shared" si="274"/>
        <v>12.32</v>
      </c>
      <c r="VM29" s="55"/>
      <c r="VN29" s="57">
        <v>5.2</v>
      </c>
      <c r="VO29" s="59" t="s">
        <v>581</v>
      </c>
      <c r="VP29" s="60"/>
      <c r="VQ29" s="53" t="s">
        <v>579</v>
      </c>
      <c r="VR29" s="63">
        <f>'[1]80系列普铝推拉门5+12+5钢化'!E26</f>
        <v>4.28</v>
      </c>
      <c r="VS29" s="63"/>
      <c r="VT29" s="63">
        <f>'[1]80系列普铝推拉门5+12+5钢化'!C26</f>
        <v>1.06</v>
      </c>
      <c r="VU29" s="58">
        <f t="shared" si="275"/>
        <v>4.54</v>
      </c>
      <c r="VV29" s="55"/>
      <c r="VW29" s="57">
        <v>5.2</v>
      </c>
      <c r="VX29" s="59" t="s">
        <v>581</v>
      </c>
      <c r="VY29" s="60"/>
      <c r="VZ29" s="53" t="s">
        <v>579</v>
      </c>
      <c r="WA29" s="63">
        <f>'[1]80系列普铝推拉门5+12+5钢化'!N26</f>
        <v>4.28</v>
      </c>
      <c r="WB29" s="63"/>
      <c r="WC29" s="63">
        <f>'[1]80系列普铝推拉门5+12+5钢化'!L26</f>
        <v>1.06</v>
      </c>
      <c r="WD29" s="58">
        <f t="shared" si="276"/>
        <v>4.54</v>
      </c>
      <c r="WE29" s="55"/>
      <c r="WF29" s="57">
        <v>5.2</v>
      </c>
      <c r="WG29" s="59" t="s">
        <v>581</v>
      </c>
      <c r="WH29" s="60"/>
      <c r="WI29" s="53" t="s">
        <v>579</v>
      </c>
      <c r="WJ29" s="63">
        <f>'[1]80系列普铝推拉门5+12+5钢化'!W26</f>
        <v>5.2</v>
      </c>
      <c r="WK29" s="63"/>
      <c r="WL29" s="63">
        <f>'[1]80系列普铝推拉门5+12+5钢化'!U26</f>
        <v>1.06</v>
      </c>
      <c r="WM29" s="58">
        <f t="shared" si="277"/>
        <v>5.51</v>
      </c>
      <c r="WN29" s="55"/>
      <c r="WO29" s="57">
        <v>5.2</v>
      </c>
      <c r="WP29" s="59" t="s">
        <v>581</v>
      </c>
      <c r="WQ29" s="60"/>
      <c r="WR29" s="53" t="s">
        <v>579</v>
      </c>
      <c r="WS29" s="63">
        <f>'[1]80系列普铝推拉门5+12+5钢化'!AF26</f>
        <v>5.97</v>
      </c>
      <c r="WT29" s="63"/>
      <c r="WU29" s="63">
        <f>'[1]80系列普铝推拉门5+12+5钢化'!AD26</f>
        <v>1.06</v>
      </c>
      <c r="WV29" s="58">
        <f t="shared" si="278"/>
        <v>6.33</v>
      </c>
      <c r="WW29" s="55"/>
      <c r="WX29" s="57">
        <v>5.2</v>
      </c>
      <c r="WY29" s="59" t="s">
        <v>581</v>
      </c>
      <c r="WZ29" s="60"/>
      <c r="XA29" s="53" t="s">
        <v>579</v>
      </c>
      <c r="XB29" s="63">
        <f>'[1]80系列普铝推拉门5+12+5钢化'!AO26</f>
        <v>4.74</v>
      </c>
      <c r="XC29" s="63"/>
      <c r="XD29" s="63">
        <f>'[1]80系列普铝推拉门5+12+5钢化'!AM26</f>
        <v>1.06</v>
      </c>
      <c r="XE29" s="58">
        <f t="shared" si="279"/>
        <v>5.02</v>
      </c>
      <c r="XF29" s="55"/>
      <c r="XG29" s="57">
        <v>5.2</v>
      </c>
      <c r="XH29" s="59" t="s">
        <v>581</v>
      </c>
      <c r="XI29" s="60"/>
      <c r="XJ29" s="53" t="s">
        <v>579</v>
      </c>
      <c r="XK29" s="63">
        <f>'[1]80系列普铝推拉门5+12+5钢化'!AX26</f>
        <v>4.44</v>
      </c>
      <c r="XL29" s="63"/>
      <c r="XM29" s="63">
        <f>'[1]80系列普铝推拉门5+12+5钢化'!AV26</f>
        <v>1.06</v>
      </c>
      <c r="XN29" s="58">
        <f t="shared" si="280"/>
        <v>4.71</v>
      </c>
      <c r="XO29" s="55"/>
      <c r="XP29" s="57">
        <v>5.2</v>
      </c>
      <c r="XQ29" s="59" t="s">
        <v>581</v>
      </c>
      <c r="XR29" s="60"/>
      <c r="XS29" s="53" t="s">
        <v>579</v>
      </c>
      <c r="XT29" s="63">
        <f>'[1]80系列普铝推拉门5+12+5钢化'!BG26</f>
        <v>4.79</v>
      </c>
      <c r="XU29" s="63"/>
      <c r="XV29" s="63">
        <f>'[1]80系列普铝推拉门5+12+5钢化'!BE26</f>
        <v>1.06</v>
      </c>
      <c r="XW29" s="58">
        <f t="shared" si="281"/>
        <v>5.08</v>
      </c>
      <c r="XX29" s="55"/>
    </row>
    <row r="30" spans="1:648">
      <c r="A30" s="57">
        <v>5.3</v>
      </c>
      <c r="B30" s="69" t="s">
        <v>582</v>
      </c>
      <c r="C30" s="69"/>
      <c r="D30" s="53" t="s">
        <v>583</v>
      </c>
      <c r="E30" s="58">
        <f>[1]地弹门!G33</f>
        <v>3.56</v>
      </c>
      <c r="F30" s="53"/>
      <c r="G30" s="55">
        <v>0.18</v>
      </c>
      <c r="H30" s="58">
        <f t="shared" si="210"/>
        <v>0.64</v>
      </c>
      <c r="I30" s="55" t="s">
        <v>567</v>
      </c>
      <c r="J30" s="57">
        <v>5.3</v>
      </c>
      <c r="K30" s="69" t="s">
        <v>582</v>
      </c>
      <c r="L30" s="69"/>
      <c r="M30" s="53" t="s">
        <v>583</v>
      </c>
      <c r="N30" s="58">
        <f>[1]地弹门!Q33</f>
        <v>3.05</v>
      </c>
      <c r="O30" s="53"/>
      <c r="P30" s="55">
        <v>0.18</v>
      </c>
      <c r="Q30" s="58">
        <f t="shared" si="211"/>
        <v>0.55</v>
      </c>
      <c r="R30" s="55" t="s">
        <v>567</v>
      </c>
      <c r="S30" s="57">
        <v>5.3</v>
      </c>
      <c r="T30" s="69" t="s">
        <v>582</v>
      </c>
      <c r="U30" s="69"/>
      <c r="V30" s="53" t="s">
        <v>583</v>
      </c>
      <c r="W30" s="58">
        <f>[1]地弹门!AA33</f>
        <v>1.89</v>
      </c>
      <c r="X30" s="53"/>
      <c r="Y30" s="55">
        <v>0.18</v>
      </c>
      <c r="Z30" s="58">
        <f t="shared" si="212"/>
        <v>0.34</v>
      </c>
      <c r="AA30" s="55" t="s">
        <v>567</v>
      </c>
      <c r="AB30" s="57">
        <v>5.3</v>
      </c>
      <c r="AC30" s="69" t="s">
        <v>582</v>
      </c>
      <c r="AD30" s="69"/>
      <c r="AE30" s="53" t="s">
        <v>583</v>
      </c>
      <c r="AF30" s="58">
        <f>'[1]55系列隔热内平开窗（5+12+5LOW -E6）'!G35</f>
        <v>2.42</v>
      </c>
      <c r="AG30" s="53"/>
      <c r="AH30" s="55">
        <v>0.18</v>
      </c>
      <c r="AI30" s="58">
        <f t="shared" si="213"/>
        <v>0.44</v>
      </c>
      <c r="AJ30" s="55" t="s">
        <v>567</v>
      </c>
      <c r="AK30" s="57">
        <v>5.3</v>
      </c>
      <c r="AL30" s="69" t="s">
        <v>582</v>
      </c>
      <c r="AM30" s="69"/>
      <c r="AN30" s="53" t="s">
        <v>583</v>
      </c>
      <c r="AO30" s="58">
        <f>'[1]55系列隔热内平开窗（5+12+5LOW -E6）'!Q35</f>
        <v>2.69</v>
      </c>
      <c r="AP30" s="53"/>
      <c r="AQ30" s="55">
        <v>0.18</v>
      </c>
      <c r="AR30" s="58">
        <f t="shared" si="214"/>
        <v>0.48</v>
      </c>
      <c r="AS30" s="55" t="s">
        <v>567</v>
      </c>
      <c r="AT30" s="57">
        <v>5.3</v>
      </c>
      <c r="AU30" s="69" t="s">
        <v>582</v>
      </c>
      <c r="AV30" s="69"/>
      <c r="AW30" s="53" t="s">
        <v>583</v>
      </c>
      <c r="AX30" s="58">
        <f>'[1]55系列隔热内平开窗（5+12+5LOW -E6）'!AA35</f>
        <v>2.41</v>
      </c>
      <c r="AY30" s="53"/>
      <c r="AZ30" s="55">
        <v>0.18</v>
      </c>
      <c r="BA30" s="58">
        <f t="shared" si="215"/>
        <v>0.43</v>
      </c>
      <c r="BB30" s="55" t="s">
        <v>567</v>
      </c>
      <c r="BC30" s="57">
        <v>5.3</v>
      </c>
      <c r="BD30" s="69" t="s">
        <v>582</v>
      </c>
      <c r="BE30" s="69"/>
      <c r="BF30" s="53" t="s">
        <v>583</v>
      </c>
      <c r="BG30" s="58">
        <f>'[1]55系列隔热内平开窗（5+12+5LOW -E6）'!AK35</f>
        <v>2.55</v>
      </c>
      <c r="BH30" s="53"/>
      <c r="BI30" s="55">
        <v>0.18</v>
      </c>
      <c r="BJ30" s="58">
        <f t="shared" si="216"/>
        <v>0.46</v>
      </c>
      <c r="BK30" s="55" t="s">
        <v>567</v>
      </c>
      <c r="BL30" s="57">
        <v>5.3</v>
      </c>
      <c r="BM30" s="69" t="s">
        <v>582</v>
      </c>
      <c r="BN30" s="69"/>
      <c r="BO30" s="53" t="s">
        <v>583</v>
      </c>
      <c r="BP30" s="58">
        <f>'[1]55系列隔热内平开窗（5+12+5LOW -E6）'!AU35</f>
        <v>2.3</v>
      </c>
      <c r="BQ30" s="53"/>
      <c r="BR30" s="55">
        <v>0.18</v>
      </c>
      <c r="BS30" s="58">
        <f t="shared" si="217"/>
        <v>0.41</v>
      </c>
      <c r="BT30" s="55" t="s">
        <v>567</v>
      </c>
      <c r="BU30" s="57">
        <v>5.3</v>
      </c>
      <c r="BV30" s="69" t="s">
        <v>582</v>
      </c>
      <c r="BW30" s="69"/>
      <c r="BX30" s="53" t="s">
        <v>583</v>
      </c>
      <c r="BY30" s="58">
        <f>'[1]55系列隔热内平开窗（5+12+5LOW -E6）'!BE35</f>
        <v>3.94</v>
      </c>
      <c r="BZ30" s="53"/>
      <c r="CA30" s="55">
        <v>0.18</v>
      </c>
      <c r="CB30" s="58">
        <f t="shared" si="218"/>
        <v>0.71</v>
      </c>
      <c r="CC30" s="55" t="s">
        <v>567</v>
      </c>
      <c r="CD30" s="57">
        <v>5.3</v>
      </c>
      <c r="CE30" s="69" t="s">
        <v>582</v>
      </c>
      <c r="CF30" s="69"/>
      <c r="CG30" s="53" t="s">
        <v>583</v>
      </c>
      <c r="CH30" s="58">
        <f>'[1]55系列隔热内平开窗（5+12+5LOW -E6）'!BO35</f>
        <v>4.29</v>
      </c>
      <c r="CI30" s="53"/>
      <c r="CJ30" s="55">
        <v>0.18</v>
      </c>
      <c r="CK30" s="58">
        <f t="shared" si="219"/>
        <v>0.77</v>
      </c>
      <c r="CL30" s="55" t="s">
        <v>567</v>
      </c>
      <c r="CM30" s="57">
        <v>5.3</v>
      </c>
      <c r="CN30" s="69" t="s">
        <v>582</v>
      </c>
      <c r="CO30" s="69"/>
      <c r="CP30" s="53" t="s">
        <v>583</v>
      </c>
      <c r="CQ30" s="58">
        <f>'[1]55系列隔热内平开窗（5+12+5LOW -E6）'!BY35</f>
        <v>3.42</v>
      </c>
      <c r="CR30" s="53"/>
      <c r="CS30" s="55">
        <v>0.18</v>
      </c>
      <c r="CT30" s="58">
        <f t="shared" si="220"/>
        <v>0.62</v>
      </c>
      <c r="CU30" s="55" t="s">
        <v>567</v>
      </c>
      <c r="CV30" s="57">
        <v>5.3</v>
      </c>
      <c r="CW30" s="69" t="s">
        <v>582</v>
      </c>
      <c r="CX30" s="69"/>
      <c r="CY30" s="53" t="s">
        <v>583</v>
      </c>
      <c r="CZ30" s="58">
        <f>'[1]55系列隔热内平开窗（5+12+5LOW -E6）'!CI35</f>
        <v>3.26</v>
      </c>
      <c r="DA30" s="53"/>
      <c r="DB30" s="55">
        <v>0.18</v>
      </c>
      <c r="DC30" s="58">
        <f t="shared" si="221"/>
        <v>0.59</v>
      </c>
      <c r="DD30" s="55" t="s">
        <v>567</v>
      </c>
      <c r="DE30" s="57">
        <v>5.3</v>
      </c>
      <c r="DF30" s="69" t="s">
        <v>582</v>
      </c>
      <c r="DG30" s="69"/>
      <c r="DH30" s="53" t="s">
        <v>583</v>
      </c>
      <c r="DI30" s="58">
        <f>'[1]55系列隔热内平开窗（5+12+5LOW -E6）'!CS35</f>
        <v>3.24</v>
      </c>
      <c r="DJ30" s="53"/>
      <c r="DK30" s="55">
        <v>0.18</v>
      </c>
      <c r="DL30" s="58">
        <f t="shared" si="222"/>
        <v>0.58</v>
      </c>
      <c r="DM30" s="55" t="s">
        <v>567</v>
      </c>
      <c r="DN30" s="57">
        <v>5.3</v>
      </c>
      <c r="DO30" s="69" t="s">
        <v>582</v>
      </c>
      <c r="DP30" s="69"/>
      <c r="DQ30" s="53" t="s">
        <v>583</v>
      </c>
      <c r="DR30" s="58">
        <f>'[1]55系列隔热内平开窗（5+12+5LOW -E6）'!DC35</f>
        <v>2.69</v>
      </c>
      <c r="DS30" s="53"/>
      <c r="DT30" s="55">
        <v>0.18</v>
      </c>
      <c r="DU30" s="58">
        <f t="shared" si="223"/>
        <v>0.48</v>
      </c>
      <c r="DV30" s="55" t="s">
        <v>567</v>
      </c>
      <c r="DW30" s="57">
        <v>5.3</v>
      </c>
      <c r="DX30" s="69" t="s">
        <v>582</v>
      </c>
      <c r="DY30" s="69"/>
      <c r="DZ30" s="53" t="s">
        <v>583</v>
      </c>
      <c r="EA30" s="58">
        <f>'[1]55系列隔热内平开窗（5+12+5LOW -E6）'!DM35</f>
        <v>3.28</v>
      </c>
      <c r="EB30" s="53"/>
      <c r="EC30" s="55">
        <v>0.18</v>
      </c>
      <c r="ED30" s="58">
        <f t="shared" si="224"/>
        <v>0.59</v>
      </c>
      <c r="EE30" s="55" t="s">
        <v>567</v>
      </c>
      <c r="EF30" s="57">
        <v>5.3</v>
      </c>
      <c r="EG30" s="69" t="s">
        <v>582</v>
      </c>
      <c r="EH30" s="69"/>
      <c r="EI30" s="53" t="s">
        <v>583</v>
      </c>
      <c r="EJ30" s="58">
        <f>'[1]55系列隔热内平开窗（5+12+5LOW -E6）'!DW35</f>
        <v>3.06</v>
      </c>
      <c r="EK30" s="53"/>
      <c r="EL30" s="55">
        <v>0.18</v>
      </c>
      <c r="EM30" s="58">
        <f t="shared" si="225"/>
        <v>0.55</v>
      </c>
      <c r="EN30" s="55" t="s">
        <v>567</v>
      </c>
      <c r="EO30" s="57">
        <v>5.3</v>
      </c>
      <c r="EP30" s="69" t="s">
        <v>582</v>
      </c>
      <c r="EQ30" s="69"/>
      <c r="ER30" s="53" t="s">
        <v>583</v>
      </c>
      <c r="ES30" s="58">
        <f>'[1]55系列隔热内平开窗（5+12+5LOW -E6）'!EG35</f>
        <v>5.47</v>
      </c>
      <c r="ET30" s="53"/>
      <c r="EU30" s="55">
        <v>0.18</v>
      </c>
      <c r="EV30" s="58">
        <f t="shared" si="226"/>
        <v>0.98</v>
      </c>
      <c r="EW30" s="55" t="s">
        <v>567</v>
      </c>
      <c r="EX30" s="57">
        <v>5.3</v>
      </c>
      <c r="EY30" s="69" t="s">
        <v>582</v>
      </c>
      <c r="EZ30" s="69"/>
      <c r="FA30" s="53" t="s">
        <v>583</v>
      </c>
      <c r="FB30" s="58">
        <f>'[1]55系列隔热内平开窗（5+12+5LOW -E6）'!EQ35</f>
        <v>2.67</v>
      </c>
      <c r="FC30" s="53"/>
      <c r="FD30" s="55">
        <v>0.18</v>
      </c>
      <c r="FE30" s="58">
        <f t="shared" si="227"/>
        <v>0.48</v>
      </c>
      <c r="FF30" s="55" t="s">
        <v>567</v>
      </c>
      <c r="FG30" s="57">
        <v>5.3</v>
      </c>
      <c r="FH30" s="69" t="s">
        <v>582</v>
      </c>
      <c r="FI30" s="69"/>
      <c r="FJ30" s="53" t="s">
        <v>583</v>
      </c>
      <c r="FK30" s="58">
        <f>'[1]55系列隔热内平开窗（5+12+5LOW -E6）'!FA35</f>
        <v>6.66</v>
      </c>
      <c r="FL30" s="53"/>
      <c r="FM30" s="55">
        <v>0.18</v>
      </c>
      <c r="FN30" s="58">
        <f t="shared" si="228"/>
        <v>1.2</v>
      </c>
      <c r="FO30" s="55" t="s">
        <v>567</v>
      </c>
      <c r="FP30" s="57">
        <v>5.3</v>
      </c>
      <c r="FQ30" s="69" t="s">
        <v>582</v>
      </c>
      <c r="FR30" s="69"/>
      <c r="FS30" s="53" t="s">
        <v>583</v>
      </c>
      <c r="FT30" s="58">
        <f>'[1]55系列隔热内平开窗（5+12+5LOW -E6）'!FK35</f>
        <v>4.91</v>
      </c>
      <c r="FU30" s="53"/>
      <c r="FV30" s="55">
        <v>0.18</v>
      </c>
      <c r="FW30" s="58">
        <f t="shared" si="229"/>
        <v>0.88</v>
      </c>
      <c r="FX30" s="55" t="s">
        <v>567</v>
      </c>
      <c r="FY30" s="57">
        <v>5.3</v>
      </c>
      <c r="FZ30" s="69" t="s">
        <v>582</v>
      </c>
      <c r="GA30" s="69"/>
      <c r="GB30" s="53" t="s">
        <v>583</v>
      </c>
      <c r="GC30" s="58">
        <f>'[1]55系列隔热内平开窗（5+12+5LOW -E6）'!FU35</f>
        <v>6.11</v>
      </c>
      <c r="GD30" s="53"/>
      <c r="GE30" s="55">
        <v>0.18</v>
      </c>
      <c r="GF30" s="58">
        <f t="shared" si="230"/>
        <v>1.1</v>
      </c>
      <c r="GG30" s="55" t="s">
        <v>567</v>
      </c>
      <c r="GH30" s="57">
        <v>5.3</v>
      </c>
      <c r="GI30" s="69" t="s">
        <v>582</v>
      </c>
      <c r="GJ30" s="69"/>
      <c r="GK30" s="53" t="s">
        <v>583</v>
      </c>
      <c r="GL30" s="58">
        <f>'[1]55系列隔热内平开窗（5+12+5LOW -E6）'!GE35</f>
        <v>5.08</v>
      </c>
      <c r="GM30" s="53"/>
      <c r="GN30" s="55">
        <v>0.18</v>
      </c>
      <c r="GO30" s="58">
        <f t="shared" si="231"/>
        <v>0.91</v>
      </c>
      <c r="GP30" s="55" t="s">
        <v>567</v>
      </c>
      <c r="GQ30" s="57">
        <v>5.3</v>
      </c>
      <c r="GR30" s="69" t="s">
        <v>582</v>
      </c>
      <c r="GS30" s="69"/>
      <c r="GT30" s="53" t="s">
        <v>583</v>
      </c>
      <c r="GU30" s="58">
        <f>'[1]55系列隔热内平开窗（5+12+5LOW -E6）'!GO35</f>
        <v>14.61</v>
      </c>
      <c r="GV30" s="53"/>
      <c r="GW30" s="55">
        <v>0.18</v>
      </c>
      <c r="GX30" s="58">
        <f t="shared" si="232"/>
        <v>2.63</v>
      </c>
      <c r="GY30" s="55" t="s">
        <v>567</v>
      </c>
      <c r="GZ30" s="57">
        <v>5.3</v>
      </c>
      <c r="HA30" s="69" t="s">
        <v>582</v>
      </c>
      <c r="HB30" s="69"/>
      <c r="HC30" s="53" t="s">
        <v>583</v>
      </c>
      <c r="HD30" s="58">
        <f>'[1]55系列隔热内平开窗（5+12+5LOW -E6）'!GY35</f>
        <v>4.95</v>
      </c>
      <c r="HE30" s="53"/>
      <c r="HF30" s="55">
        <v>0.18</v>
      </c>
      <c r="HG30" s="58">
        <f t="shared" si="233"/>
        <v>0.89</v>
      </c>
      <c r="HH30" s="55" t="s">
        <v>567</v>
      </c>
      <c r="HI30" s="57">
        <v>5.3</v>
      </c>
      <c r="HJ30" s="69" t="s">
        <v>582</v>
      </c>
      <c r="HK30" s="69"/>
      <c r="HL30" s="53" t="s">
        <v>583</v>
      </c>
      <c r="HM30" s="58">
        <f>'[1]55系列隔热内平开窗（5+12+5LOW -E6）'!HI35</f>
        <v>10.47</v>
      </c>
      <c r="HN30" s="53"/>
      <c r="HO30" s="55">
        <v>0.18</v>
      </c>
      <c r="HP30" s="58">
        <f t="shared" si="234"/>
        <v>1.88</v>
      </c>
      <c r="HQ30" s="55" t="s">
        <v>567</v>
      </c>
      <c r="HR30" s="57">
        <v>5.3</v>
      </c>
      <c r="HS30" s="69" t="s">
        <v>582</v>
      </c>
      <c r="HT30" s="69"/>
      <c r="HU30" s="53" t="s">
        <v>583</v>
      </c>
      <c r="HV30" s="58">
        <f>'[1]55系列隔热内平开窗（5+12+5LOW -E6）'!HS35</f>
        <v>7.58</v>
      </c>
      <c r="HW30" s="53"/>
      <c r="HX30" s="55">
        <v>0.18</v>
      </c>
      <c r="HY30" s="58">
        <f t="shared" si="235"/>
        <v>1.36</v>
      </c>
      <c r="HZ30" s="55" t="s">
        <v>567</v>
      </c>
      <c r="IA30" s="57">
        <v>5.3</v>
      </c>
      <c r="IB30" s="69" t="s">
        <v>582</v>
      </c>
      <c r="IC30" s="69"/>
      <c r="ID30" s="53" t="s">
        <v>583</v>
      </c>
      <c r="IE30" s="58">
        <f>'[1]55系列隔热内平开窗（5+12+5LOW -E6）'!IC35</f>
        <v>22.06</v>
      </c>
      <c r="IF30" s="53"/>
      <c r="IG30" s="55">
        <v>0.18</v>
      </c>
      <c r="IH30" s="58">
        <f t="shared" si="236"/>
        <v>3.97</v>
      </c>
      <c r="II30" s="55" t="s">
        <v>567</v>
      </c>
      <c r="IJ30" s="57">
        <v>5.3</v>
      </c>
      <c r="IK30" s="69" t="s">
        <v>582</v>
      </c>
      <c r="IL30" s="69"/>
      <c r="IM30" s="53" t="s">
        <v>583</v>
      </c>
      <c r="IN30" s="58">
        <f>'[1]55系列上悬窗'!G35</f>
        <v>15.67</v>
      </c>
      <c r="IO30" s="53"/>
      <c r="IP30" s="55">
        <v>0.18</v>
      </c>
      <c r="IQ30" s="58">
        <f t="shared" si="237"/>
        <v>2.82</v>
      </c>
      <c r="IR30" s="55" t="s">
        <v>567</v>
      </c>
      <c r="IS30" s="57">
        <v>5.3</v>
      </c>
      <c r="IT30" s="69" t="s">
        <v>582</v>
      </c>
      <c r="IU30" s="69"/>
      <c r="IV30" s="53" t="s">
        <v>583</v>
      </c>
      <c r="IW30" s="58"/>
      <c r="IX30" s="53"/>
      <c r="IY30" s="55">
        <v>0.18</v>
      </c>
      <c r="IZ30" s="58">
        <f t="shared" si="238"/>
        <v>0</v>
      </c>
      <c r="JA30" s="55" t="s">
        <v>567</v>
      </c>
      <c r="JB30" s="57">
        <v>5.3</v>
      </c>
      <c r="JC30" s="69" t="s">
        <v>582</v>
      </c>
      <c r="JD30" s="69"/>
      <c r="JE30" s="53" t="s">
        <v>583</v>
      </c>
      <c r="JF30" s="58"/>
      <c r="JG30" s="53"/>
      <c r="JH30" s="55">
        <v>0.18</v>
      </c>
      <c r="JI30" s="58">
        <f t="shared" si="239"/>
        <v>0</v>
      </c>
      <c r="JJ30" s="55" t="s">
        <v>567</v>
      </c>
      <c r="JK30" s="57">
        <v>5.3</v>
      </c>
      <c r="JL30" s="69" t="s">
        <v>582</v>
      </c>
      <c r="JM30" s="69"/>
      <c r="JN30" s="53" t="s">
        <v>583</v>
      </c>
      <c r="JO30" s="58"/>
      <c r="JP30" s="53"/>
      <c r="JQ30" s="55">
        <v>0.18</v>
      </c>
      <c r="JR30" s="58">
        <f t="shared" si="240"/>
        <v>0</v>
      </c>
      <c r="JS30" s="55" t="s">
        <v>567</v>
      </c>
      <c r="JT30" s="57">
        <v>5.3</v>
      </c>
      <c r="JU30" s="69" t="s">
        <v>582</v>
      </c>
      <c r="JV30" s="69"/>
      <c r="JW30" s="53" t="s">
        <v>583</v>
      </c>
      <c r="JX30" s="58"/>
      <c r="JY30" s="53"/>
      <c r="JZ30" s="55">
        <v>0.18</v>
      </c>
      <c r="KA30" s="58">
        <f t="shared" si="241"/>
        <v>0</v>
      </c>
      <c r="KB30" s="55" t="s">
        <v>567</v>
      </c>
      <c r="KC30" s="57">
        <v>5.3</v>
      </c>
      <c r="KD30" s="69" t="s">
        <v>582</v>
      </c>
      <c r="KE30" s="69"/>
      <c r="KF30" s="53" t="s">
        <v>583</v>
      </c>
      <c r="KG30" s="58"/>
      <c r="KH30" s="53"/>
      <c r="KI30" s="55">
        <v>0.18</v>
      </c>
      <c r="KJ30" s="58">
        <f t="shared" si="242"/>
        <v>0</v>
      </c>
      <c r="KK30" s="55" t="s">
        <v>567</v>
      </c>
      <c r="KL30" s="57">
        <v>5.3</v>
      </c>
      <c r="KM30" s="69" t="s">
        <v>582</v>
      </c>
      <c r="KN30" s="69"/>
      <c r="KO30" s="53" t="s">
        <v>583</v>
      </c>
      <c r="KP30" s="58">
        <f>'[1]55系列断桥外平开窗（5+12+5非钢'!G35</f>
        <v>4.07</v>
      </c>
      <c r="KQ30" s="53"/>
      <c r="KR30" s="55">
        <v>0.18</v>
      </c>
      <c r="KS30" s="58">
        <f t="shared" si="243"/>
        <v>0.73</v>
      </c>
      <c r="KT30" s="55" t="s">
        <v>567</v>
      </c>
      <c r="KU30" s="57">
        <v>5.3</v>
      </c>
      <c r="KV30" s="69" t="s">
        <v>582</v>
      </c>
      <c r="KW30" s="69"/>
      <c r="KX30" s="53" t="s">
        <v>583</v>
      </c>
      <c r="KY30" s="58">
        <f>'[1]55系列断桥外平开窗（5+12+5非钢'!Q35</f>
        <v>3.99</v>
      </c>
      <c r="KZ30" s="53"/>
      <c r="LA30" s="55">
        <v>0.18</v>
      </c>
      <c r="LB30" s="58">
        <f t="shared" si="244"/>
        <v>0.72</v>
      </c>
      <c r="LC30" s="55" t="s">
        <v>567</v>
      </c>
      <c r="LD30" s="57">
        <v>5.3</v>
      </c>
      <c r="LE30" s="69" t="s">
        <v>582</v>
      </c>
      <c r="LF30" s="69"/>
      <c r="LG30" s="53" t="s">
        <v>583</v>
      </c>
      <c r="LH30" s="58">
        <f>'[1]55系列断桥外平开窗（5+12+5非钢'!AA35</f>
        <v>4.07</v>
      </c>
      <c r="LI30" s="53"/>
      <c r="LJ30" s="55">
        <v>0.18</v>
      </c>
      <c r="LK30" s="58">
        <f t="shared" si="245"/>
        <v>0.73</v>
      </c>
      <c r="LL30" s="55" t="s">
        <v>567</v>
      </c>
      <c r="LM30" s="57">
        <v>5.3</v>
      </c>
      <c r="LN30" s="69" t="s">
        <v>582</v>
      </c>
      <c r="LO30" s="69"/>
      <c r="LP30" s="53" t="s">
        <v>583</v>
      </c>
      <c r="LQ30" s="58">
        <f>'[1]55隔热平开门钢化'!G34</f>
        <v>2.23</v>
      </c>
      <c r="LR30" s="53"/>
      <c r="LS30" s="55">
        <v>0.18</v>
      </c>
      <c r="LT30" s="58">
        <f t="shared" si="246"/>
        <v>0.4</v>
      </c>
      <c r="LU30" s="55" t="s">
        <v>567</v>
      </c>
      <c r="LV30" s="57">
        <v>5.3</v>
      </c>
      <c r="LW30" s="69" t="s">
        <v>582</v>
      </c>
      <c r="LX30" s="69"/>
      <c r="LY30" s="53" t="s">
        <v>583</v>
      </c>
      <c r="LZ30" s="58">
        <f>'[1]55隔热平开门钢化'!Q34</f>
        <v>1.69</v>
      </c>
      <c r="MA30" s="53"/>
      <c r="MB30" s="55">
        <v>0.18</v>
      </c>
      <c r="MC30" s="58">
        <f t="shared" si="247"/>
        <v>0.3</v>
      </c>
      <c r="MD30" s="55" t="s">
        <v>567</v>
      </c>
      <c r="ME30" s="57">
        <v>5.3</v>
      </c>
      <c r="MF30" s="69" t="s">
        <v>582</v>
      </c>
      <c r="MG30" s="69"/>
      <c r="MH30" s="53" t="s">
        <v>583</v>
      </c>
      <c r="MI30" s="58">
        <f>'[1]55隔热平开门钢化'!AA34</f>
        <v>1.97</v>
      </c>
      <c r="MJ30" s="53"/>
      <c r="MK30" s="55">
        <v>0.18</v>
      </c>
      <c r="ML30" s="58">
        <f t="shared" si="248"/>
        <v>0.35</v>
      </c>
      <c r="MM30" s="55" t="s">
        <v>567</v>
      </c>
      <c r="MN30" s="57">
        <v>5.3</v>
      </c>
      <c r="MO30" s="69" t="s">
        <v>582</v>
      </c>
      <c r="MP30" s="69"/>
      <c r="MQ30" s="53" t="s">
        <v>583</v>
      </c>
      <c r="MR30" s="58">
        <f>'[1]55隔热平开门钢化'!AK34</f>
        <v>4.97</v>
      </c>
      <c r="MS30" s="53"/>
      <c r="MT30" s="55">
        <v>0.18</v>
      </c>
      <c r="MU30" s="58">
        <f t="shared" si="249"/>
        <v>0.89</v>
      </c>
      <c r="MV30" s="55" t="s">
        <v>567</v>
      </c>
      <c r="MW30" s="57">
        <v>5.3</v>
      </c>
      <c r="MX30" s="69" t="s">
        <v>582</v>
      </c>
      <c r="MY30" s="69"/>
      <c r="MZ30" s="53" t="s">
        <v>583</v>
      </c>
      <c r="NA30" s="58">
        <f>'[1]55隔热平开门钢化'!AU34</f>
        <v>3.27</v>
      </c>
      <c r="NB30" s="53"/>
      <c r="NC30" s="55">
        <v>0.18</v>
      </c>
      <c r="ND30" s="58">
        <f t="shared" si="250"/>
        <v>0.59</v>
      </c>
      <c r="NE30" s="55" t="s">
        <v>567</v>
      </c>
      <c r="NF30" s="57">
        <v>5.3</v>
      </c>
      <c r="NG30" s="69" t="s">
        <v>582</v>
      </c>
      <c r="NH30" s="69"/>
      <c r="NI30" s="53" t="s">
        <v>583</v>
      </c>
      <c r="NJ30" s="58">
        <f>'[1]55隔热平开门钢化'!BO34</f>
        <v>2.96</v>
      </c>
      <c r="NK30" s="53"/>
      <c r="NL30" s="55">
        <v>0.18</v>
      </c>
      <c r="NM30" s="58">
        <f t="shared" si="251"/>
        <v>0.53</v>
      </c>
      <c r="NN30" s="55" t="s">
        <v>567</v>
      </c>
      <c r="NO30" s="57">
        <v>5.3</v>
      </c>
      <c r="NP30" s="69" t="s">
        <v>582</v>
      </c>
      <c r="NQ30" s="69"/>
      <c r="NR30" s="53" t="s">
        <v>583</v>
      </c>
      <c r="NS30" s="58">
        <f>'[1]55系列普铝外平开窗'!G35</f>
        <v>6.09</v>
      </c>
      <c r="NT30" s="53"/>
      <c r="NU30" s="55">
        <v>0.18</v>
      </c>
      <c r="NV30" s="58">
        <f t="shared" si="252"/>
        <v>1.1</v>
      </c>
      <c r="NW30" s="55" t="s">
        <v>567</v>
      </c>
      <c r="NX30" s="57">
        <v>5.3</v>
      </c>
      <c r="NY30" s="69" t="s">
        <v>582</v>
      </c>
      <c r="NZ30" s="69"/>
      <c r="OA30" s="53" t="s">
        <v>583</v>
      </c>
      <c r="OB30" s="58">
        <f>'[1]55系列普铝固定窗 (2)'!G35</f>
        <v>10.48</v>
      </c>
      <c r="OC30" s="53"/>
      <c r="OD30" s="55">
        <v>0.18</v>
      </c>
      <c r="OE30" s="58">
        <f t="shared" si="253"/>
        <v>1.89</v>
      </c>
      <c r="OF30" s="55" t="s">
        <v>567</v>
      </c>
      <c r="OG30" s="57">
        <v>5.3</v>
      </c>
      <c r="OH30" s="69" t="s">
        <v>582</v>
      </c>
      <c r="OI30" s="69"/>
      <c r="OJ30" s="53" t="s">
        <v>583</v>
      </c>
      <c r="OK30" s="58">
        <f>'[1]55系列普铝固定窗 (2)'!Q35</f>
        <v>7.43</v>
      </c>
      <c r="OL30" s="53"/>
      <c r="OM30" s="55">
        <v>0.18</v>
      </c>
      <c r="ON30" s="58">
        <f t="shared" si="254"/>
        <v>1.34</v>
      </c>
      <c r="OO30" s="55" t="s">
        <v>567</v>
      </c>
      <c r="OP30" s="57">
        <v>5.3</v>
      </c>
      <c r="OQ30" s="69" t="s">
        <v>582</v>
      </c>
      <c r="OR30" s="69"/>
      <c r="OS30" s="53" t="s">
        <v>583</v>
      </c>
      <c r="OT30" s="58">
        <f>'[1]55系列普铝固定窗 (2)'!AA35</f>
        <v>10.47</v>
      </c>
      <c r="OU30" s="53"/>
      <c r="OV30" s="55">
        <v>0.18</v>
      </c>
      <c r="OW30" s="58">
        <f t="shared" si="255"/>
        <v>1.88</v>
      </c>
      <c r="OX30" s="55" t="s">
        <v>567</v>
      </c>
      <c r="OY30" s="57">
        <v>5.3</v>
      </c>
      <c r="OZ30" s="69" t="s">
        <v>582</v>
      </c>
      <c r="PA30" s="69"/>
      <c r="PB30" s="53" t="s">
        <v>583</v>
      </c>
      <c r="PC30" s="58">
        <f>'[1]55系列普铝内平开窗'!G35</f>
        <v>2.84</v>
      </c>
      <c r="PD30" s="53"/>
      <c r="PE30" s="55">
        <v>0.18</v>
      </c>
      <c r="PF30" s="58">
        <f t="shared" si="256"/>
        <v>0.51</v>
      </c>
      <c r="PG30" s="55" t="s">
        <v>567</v>
      </c>
      <c r="PH30" s="57">
        <v>5.3</v>
      </c>
      <c r="PI30" s="69" t="s">
        <v>582</v>
      </c>
      <c r="PJ30" s="69"/>
      <c r="PK30" s="53" t="s">
        <v>583</v>
      </c>
      <c r="PL30" s="63">
        <f>'[1]55系列普铝外平开窗'!Q35</f>
        <v>6.11</v>
      </c>
      <c r="PM30" s="53"/>
      <c r="PN30" s="63">
        <v>0.18</v>
      </c>
      <c r="PO30" s="58">
        <f t="shared" si="257"/>
        <v>1.1</v>
      </c>
      <c r="PP30" s="55" t="s">
        <v>567</v>
      </c>
      <c r="PQ30" s="57">
        <v>5.3</v>
      </c>
      <c r="PR30" s="69" t="s">
        <v>582</v>
      </c>
      <c r="PS30" s="69"/>
      <c r="PT30" s="53" t="s">
        <v>583</v>
      </c>
      <c r="PU30" s="63">
        <f>'[1]55系列普铝外平开窗'!AA35</f>
        <v>3.92</v>
      </c>
      <c r="PV30" s="53"/>
      <c r="PW30" s="63">
        <v>0.18</v>
      </c>
      <c r="PX30" s="58">
        <f t="shared" si="258"/>
        <v>0.71</v>
      </c>
      <c r="PY30" s="55" t="s">
        <v>567</v>
      </c>
      <c r="PZ30" s="57">
        <v>5.3</v>
      </c>
      <c r="QA30" s="69" t="s">
        <v>582</v>
      </c>
      <c r="QB30" s="69"/>
      <c r="QC30" s="53" t="s">
        <v>583</v>
      </c>
      <c r="QD30" s="58">
        <f>'[1]80系列隔热推拉窗5+12+5'!G35</f>
        <v>7.43</v>
      </c>
      <c r="QE30" s="53"/>
      <c r="QF30" s="55">
        <v>0.18</v>
      </c>
      <c r="QG30" s="58">
        <f t="shared" si="259"/>
        <v>1.34</v>
      </c>
      <c r="QH30" s="55" t="s">
        <v>567</v>
      </c>
      <c r="QI30" s="57">
        <v>5.3</v>
      </c>
      <c r="QJ30" s="69" t="s">
        <v>582</v>
      </c>
      <c r="QK30" s="69"/>
      <c r="QL30" s="53" t="s">
        <v>583</v>
      </c>
      <c r="QM30" s="58">
        <f>'[1]80系列隔热推拉窗5+12+5'!P35</f>
        <v>4.86</v>
      </c>
      <c r="QN30" s="53"/>
      <c r="QO30" s="55">
        <v>0.18</v>
      </c>
      <c r="QP30" s="58">
        <f t="shared" si="260"/>
        <v>0.87</v>
      </c>
      <c r="QQ30" s="55" t="s">
        <v>567</v>
      </c>
      <c r="QR30" s="57">
        <v>5.3</v>
      </c>
      <c r="QS30" s="69" t="s">
        <v>582</v>
      </c>
      <c r="QT30" s="69"/>
      <c r="QU30" s="53" t="s">
        <v>583</v>
      </c>
      <c r="QV30" s="58">
        <f>'[1]80系列隔热推拉窗5+12+5'!Y35</f>
        <v>10.47</v>
      </c>
      <c r="QW30" s="53"/>
      <c r="QX30" s="55">
        <v>0.18</v>
      </c>
      <c r="QY30" s="58">
        <f t="shared" si="261"/>
        <v>1.88</v>
      </c>
      <c r="QZ30" s="55" t="s">
        <v>567</v>
      </c>
      <c r="RA30" s="57">
        <v>5.3</v>
      </c>
      <c r="RB30" s="69" t="s">
        <v>582</v>
      </c>
      <c r="RC30" s="69"/>
      <c r="RD30" s="53" t="s">
        <v>583</v>
      </c>
      <c r="RE30" s="58">
        <f>'[1]80系列隔热推拉窗5+12+5'!AH35</f>
        <v>6.85</v>
      </c>
      <c r="RF30" s="53"/>
      <c r="RG30" s="55">
        <v>0.18</v>
      </c>
      <c r="RH30" s="58">
        <f t="shared" si="262"/>
        <v>1.23</v>
      </c>
      <c r="RI30" s="55" t="s">
        <v>567</v>
      </c>
      <c r="RJ30" s="57">
        <v>5.3</v>
      </c>
      <c r="RK30" s="69" t="s">
        <v>582</v>
      </c>
      <c r="RL30" s="69"/>
      <c r="RM30" s="53" t="s">
        <v>583</v>
      </c>
      <c r="RN30" s="58">
        <f>'[1]80系列普铝推拉窗平开窗'!H43</f>
        <v>5.69</v>
      </c>
      <c r="RO30" s="53"/>
      <c r="RP30" s="55">
        <v>0.18</v>
      </c>
      <c r="RQ30" s="58">
        <f t="shared" si="263"/>
        <v>1.02</v>
      </c>
      <c r="RR30" s="55" t="s">
        <v>567</v>
      </c>
      <c r="RS30" s="57">
        <v>5.3</v>
      </c>
      <c r="RT30" s="69" t="s">
        <v>582</v>
      </c>
      <c r="RU30" s="69"/>
      <c r="RV30" s="53" t="s">
        <v>583</v>
      </c>
      <c r="RW30" s="58">
        <f>'[1]80系列普铝推拉窗平开窗'!Q43</f>
        <v>7.62</v>
      </c>
      <c r="RX30" s="53"/>
      <c r="RY30" s="55">
        <v>0.18</v>
      </c>
      <c r="RZ30" s="58">
        <f t="shared" si="264"/>
        <v>1.37</v>
      </c>
      <c r="SA30" s="55" t="s">
        <v>567</v>
      </c>
      <c r="SB30" s="57">
        <v>5.3</v>
      </c>
      <c r="SC30" s="69" t="s">
        <v>582</v>
      </c>
      <c r="SD30" s="69"/>
      <c r="SE30" s="53" t="s">
        <v>583</v>
      </c>
      <c r="SF30" s="58">
        <f>'[1]80系列普铝推拉窗平开窗'!Z43</f>
        <v>7.62</v>
      </c>
      <c r="SG30" s="53"/>
      <c r="SH30" s="55">
        <v>0.18</v>
      </c>
      <c r="SI30" s="58">
        <f t="shared" si="265"/>
        <v>1.37</v>
      </c>
      <c r="SJ30" s="55" t="s">
        <v>567</v>
      </c>
      <c r="SK30" s="57">
        <v>5.3</v>
      </c>
      <c r="SL30" s="69" t="s">
        <v>582</v>
      </c>
      <c r="SM30" s="69"/>
      <c r="SN30" s="53" t="s">
        <v>583</v>
      </c>
      <c r="SO30" s="58">
        <f>'[1]80系列普铝推拉窗平开窗'!AI43</f>
        <v>3.89</v>
      </c>
      <c r="SP30" s="53"/>
      <c r="SQ30" s="55">
        <v>0.18</v>
      </c>
      <c r="SR30" s="58">
        <f t="shared" si="266"/>
        <v>0.7</v>
      </c>
      <c r="SS30" s="55" t="s">
        <v>567</v>
      </c>
      <c r="ST30" s="57">
        <v>5.3</v>
      </c>
      <c r="SU30" s="69" t="s">
        <v>582</v>
      </c>
      <c r="SV30" s="69"/>
      <c r="SW30" s="53" t="s">
        <v>583</v>
      </c>
      <c r="SX30" s="58">
        <f>'[1]80系列普铝推拉窗平开窗'!AR43</f>
        <v>4.54</v>
      </c>
      <c r="SY30" s="53"/>
      <c r="SZ30" s="55">
        <v>0.18</v>
      </c>
      <c r="TA30" s="58">
        <f t="shared" si="267"/>
        <v>0.82</v>
      </c>
      <c r="TB30" s="55" t="s">
        <v>567</v>
      </c>
      <c r="TC30" s="57">
        <v>5.3</v>
      </c>
      <c r="TD30" s="69" t="s">
        <v>582</v>
      </c>
      <c r="TE30" s="69"/>
      <c r="TF30" s="53" t="s">
        <v>583</v>
      </c>
      <c r="TG30" s="58">
        <f>'[1]80系列普铝推拉窗平开窗'!BA43</f>
        <v>8.59</v>
      </c>
      <c r="TH30" s="53"/>
      <c r="TI30" s="55">
        <v>0.18</v>
      </c>
      <c r="TJ30" s="58">
        <f t="shared" si="268"/>
        <v>1.55</v>
      </c>
      <c r="TK30" s="55" t="s">
        <v>567</v>
      </c>
      <c r="TL30" s="57">
        <v>5.3</v>
      </c>
      <c r="TM30" s="69" t="s">
        <v>582</v>
      </c>
      <c r="TN30" s="69"/>
      <c r="TO30" s="53" t="s">
        <v>583</v>
      </c>
      <c r="TP30" s="58">
        <f>'[1]80系列普铝推拉窗平开窗'!BJ43</f>
        <v>11.52</v>
      </c>
      <c r="TQ30" s="53"/>
      <c r="TR30" s="55">
        <v>0.18</v>
      </c>
      <c r="TS30" s="58">
        <f t="shared" si="269"/>
        <v>2.07</v>
      </c>
      <c r="TT30" s="55" t="s">
        <v>567</v>
      </c>
      <c r="TU30" s="57">
        <v>5.3</v>
      </c>
      <c r="TV30" s="69" t="s">
        <v>582</v>
      </c>
      <c r="TW30" s="69"/>
      <c r="TX30" s="53" t="s">
        <v>583</v>
      </c>
      <c r="TY30" s="58">
        <f>'[1]80系列普铝推拉窗平开窗'!BS43</f>
        <v>13.9</v>
      </c>
      <c r="TZ30" s="53"/>
      <c r="UA30" s="55">
        <v>0.18</v>
      </c>
      <c r="UB30" s="58">
        <f t="shared" si="270"/>
        <v>2.5</v>
      </c>
      <c r="UC30" s="55" t="s">
        <v>567</v>
      </c>
      <c r="UD30" s="57">
        <v>5.3</v>
      </c>
      <c r="UE30" s="69" t="s">
        <v>582</v>
      </c>
      <c r="UF30" s="69"/>
      <c r="UG30" s="53" t="s">
        <v>583</v>
      </c>
      <c r="UH30" s="58">
        <f>'[1]80系列普铝推拉窗平开窗'!CB43</f>
        <v>15.5</v>
      </c>
      <c r="UI30" s="53"/>
      <c r="UJ30" s="55">
        <v>0.18</v>
      </c>
      <c r="UK30" s="58">
        <f t="shared" si="271"/>
        <v>2.79</v>
      </c>
      <c r="UL30" s="55" t="s">
        <v>567</v>
      </c>
      <c r="UM30" s="57">
        <v>5.3</v>
      </c>
      <c r="UN30" s="69" t="s">
        <v>582</v>
      </c>
      <c r="UO30" s="69"/>
      <c r="UP30" s="53" t="s">
        <v>583</v>
      </c>
      <c r="UQ30" s="58">
        <f>'[1]80系列普铝推拉窗平开窗'!CK43</f>
        <v>17.38</v>
      </c>
      <c r="UR30" s="53"/>
      <c r="US30" s="55">
        <v>0.18</v>
      </c>
      <c r="UT30" s="58">
        <f t="shared" si="272"/>
        <v>3.13</v>
      </c>
      <c r="UU30" s="55" t="s">
        <v>567</v>
      </c>
      <c r="UV30" s="57">
        <v>5.3</v>
      </c>
      <c r="UW30" s="69" t="s">
        <v>582</v>
      </c>
      <c r="UX30" s="69"/>
      <c r="UY30" s="53" t="s">
        <v>583</v>
      </c>
      <c r="UZ30" s="58">
        <f>'[1]80系列普铝推拉窗平开窗'!CT43</f>
        <v>14.86</v>
      </c>
      <c r="VA30" s="53"/>
      <c r="VB30" s="55">
        <v>0.18</v>
      </c>
      <c r="VC30" s="58">
        <f t="shared" si="273"/>
        <v>2.67</v>
      </c>
      <c r="VD30" s="55" t="s">
        <v>567</v>
      </c>
      <c r="VE30" s="57">
        <v>5.3</v>
      </c>
      <c r="VF30" s="69" t="s">
        <v>582</v>
      </c>
      <c r="VG30" s="69"/>
      <c r="VH30" s="53" t="s">
        <v>583</v>
      </c>
      <c r="VI30" s="58">
        <f>'[1]80系列普铝推拉窗平开窗'!DC43</f>
        <v>25.25</v>
      </c>
      <c r="VJ30" s="53"/>
      <c r="VK30" s="55">
        <v>0.18</v>
      </c>
      <c r="VL30" s="58">
        <f t="shared" si="274"/>
        <v>4.55</v>
      </c>
      <c r="VM30" s="55" t="s">
        <v>567</v>
      </c>
      <c r="VN30" s="57">
        <v>5.3</v>
      </c>
      <c r="VO30" s="69" t="s">
        <v>582</v>
      </c>
      <c r="VP30" s="69"/>
      <c r="VQ30" s="53" t="s">
        <v>583</v>
      </c>
      <c r="VR30" s="58">
        <f>'[1]80系列普铝推拉门5+12+5钢化'!G35</f>
        <v>2.21</v>
      </c>
      <c r="VS30" s="53"/>
      <c r="VT30" s="55">
        <v>0.18</v>
      </c>
      <c r="VU30" s="58">
        <f t="shared" si="275"/>
        <v>0.4</v>
      </c>
      <c r="VV30" s="55" t="s">
        <v>567</v>
      </c>
      <c r="VW30" s="57">
        <v>5.3</v>
      </c>
      <c r="VX30" s="69" t="s">
        <v>582</v>
      </c>
      <c r="VY30" s="69"/>
      <c r="VZ30" s="53" t="s">
        <v>583</v>
      </c>
      <c r="WA30" s="58">
        <f>'[1]80系列普铝推拉门5+12+5钢化'!P35</f>
        <v>2.21</v>
      </c>
      <c r="WB30" s="53"/>
      <c r="WC30" s="55">
        <v>0.18</v>
      </c>
      <c r="WD30" s="58">
        <f t="shared" si="276"/>
        <v>0.4</v>
      </c>
      <c r="WE30" s="55" t="s">
        <v>567</v>
      </c>
      <c r="WF30" s="57">
        <v>5.3</v>
      </c>
      <c r="WG30" s="69" t="s">
        <v>582</v>
      </c>
      <c r="WH30" s="69"/>
      <c r="WI30" s="53" t="s">
        <v>583</v>
      </c>
      <c r="WJ30" s="58">
        <f>'[1]80系列普铝推拉门5+12+5钢化'!Y35</f>
        <v>1.51</v>
      </c>
      <c r="WK30" s="53"/>
      <c r="WL30" s="55">
        <v>0.18</v>
      </c>
      <c r="WM30" s="58">
        <f t="shared" si="277"/>
        <v>0.27</v>
      </c>
      <c r="WN30" s="55" t="s">
        <v>567</v>
      </c>
      <c r="WO30" s="57">
        <v>5.3</v>
      </c>
      <c r="WP30" s="69" t="s">
        <v>582</v>
      </c>
      <c r="WQ30" s="69"/>
      <c r="WR30" s="53" t="s">
        <v>583</v>
      </c>
      <c r="WS30" s="58">
        <f>'[1]80系列普铝推拉门5+12+5钢化'!AH35</f>
        <v>3.69</v>
      </c>
      <c r="WT30" s="53"/>
      <c r="WU30" s="55">
        <v>0.18</v>
      </c>
      <c r="WV30" s="58">
        <f t="shared" si="278"/>
        <v>0.66</v>
      </c>
      <c r="WW30" s="55" t="s">
        <v>567</v>
      </c>
      <c r="WX30" s="57">
        <v>5.3</v>
      </c>
      <c r="WY30" s="69" t="s">
        <v>582</v>
      </c>
      <c r="WZ30" s="69"/>
      <c r="XA30" s="53" t="s">
        <v>583</v>
      </c>
      <c r="XB30" s="58">
        <f>'[1]80系列普铝推拉门5+12+5钢化'!AQ35</f>
        <v>1.96</v>
      </c>
      <c r="XC30" s="53"/>
      <c r="XD30" s="55">
        <v>0.18</v>
      </c>
      <c r="XE30" s="58">
        <f t="shared" si="279"/>
        <v>0.35</v>
      </c>
      <c r="XF30" s="55" t="s">
        <v>567</v>
      </c>
      <c r="XG30" s="57">
        <v>5.3</v>
      </c>
      <c r="XH30" s="69" t="s">
        <v>582</v>
      </c>
      <c r="XI30" s="69"/>
      <c r="XJ30" s="53" t="s">
        <v>583</v>
      </c>
      <c r="XK30" s="58">
        <f>'[1]80系列普铝推拉门5+12+5钢化'!AZ35</f>
        <v>1.76</v>
      </c>
      <c r="XL30" s="53"/>
      <c r="XM30" s="55">
        <v>0.18</v>
      </c>
      <c r="XN30" s="58">
        <f t="shared" si="280"/>
        <v>0.32</v>
      </c>
      <c r="XO30" s="55" t="s">
        <v>567</v>
      </c>
      <c r="XP30" s="57">
        <v>5.3</v>
      </c>
      <c r="XQ30" s="69" t="s">
        <v>582</v>
      </c>
      <c r="XR30" s="69"/>
      <c r="XS30" s="53" t="s">
        <v>583</v>
      </c>
      <c r="XT30" s="58">
        <f>'[1]80系列普铝推拉门5+12+5钢化'!BI35</f>
        <v>2.66</v>
      </c>
      <c r="XU30" s="53"/>
      <c r="XV30" s="55">
        <v>0.18</v>
      </c>
      <c r="XW30" s="58">
        <f t="shared" si="281"/>
        <v>0.48</v>
      </c>
      <c r="XX30" s="55" t="s">
        <v>567</v>
      </c>
    </row>
    <row r="31" spans="1:648">
      <c r="A31" s="57">
        <v>5.4</v>
      </c>
      <c r="B31" s="69" t="s">
        <v>584</v>
      </c>
      <c r="C31" s="69"/>
      <c r="D31" s="53" t="s">
        <v>583</v>
      </c>
      <c r="E31" s="55"/>
      <c r="F31" s="53"/>
      <c r="G31" s="55"/>
      <c r="H31" s="55">
        <f t="shared" si="210"/>
        <v>0</v>
      </c>
      <c r="I31" s="55"/>
      <c r="J31" s="57">
        <v>5.4</v>
      </c>
      <c r="K31" s="69" t="s">
        <v>584</v>
      </c>
      <c r="L31" s="69"/>
      <c r="M31" s="53" t="s">
        <v>583</v>
      </c>
      <c r="N31" s="55"/>
      <c r="O31" s="53"/>
      <c r="P31" s="55"/>
      <c r="Q31" s="55">
        <f t="shared" si="211"/>
        <v>0</v>
      </c>
      <c r="R31" s="55"/>
      <c r="S31" s="57">
        <v>5.4</v>
      </c>
      <c r="T31" s="69" t="s">
        <v>584</v>
      </c>
      <c r="U31" s="69"/>
      <c r="V31" s="53" t="s">
        <v>583</v>
      </c>
      <c r="W31" s="55"/>
      <c r="X31" s="53"/>
      <c r="Y31" s="55"/>
      <c r="Z31" s="55">
        <f t="shared" si="212"/>
        <v>0</v>
      </c>
      <c r="AA31" s="55"/>
      <c r="AB31" s="57">
        <v>5.4</v>
      </c>
      <c r="AC31" s="69" t="s">
        <v>584</v>
      </c>
      <c r="AD31" s="69"/>
      <c r="AE31" s="53" t="s">
        <v>583</v>
      </c>
      <c r="AF31" s="55"/>
      <c r="AG31" s="53"/>
      <c r="AH31" s="55"/>
      <c r="AI31" s="55">
        <f t="shared" si="213"/>
        <v>0</v>
      </c>
      <c r="AJ31" s="55"/>
      <c r="AK31" s="57">
        <v>5.4</v>
      </c>
      <c r="AL31" s="69" t="s">
        <v>584</v>
      </c>
      <c r="AM31" s="69"/>
      <c r="AN31" s="53" t="s">
        <v>583</v>
      </c>
      <c r="AO31" s="55"/>
      <c r="AP31" s="53"/>
      <c r="AQ31" s="55"/>
      <c r="AR31" s="55">
        <f t="shared" si="214"/>
        <v>0</v>
      </c>
      <c r="AS31" s="55"/>
      <c r="AT31" s="57">
        <v>5.4</v>
      </c>
      <c r="AU31" s="69" t="s">
        <v>584</v>
      </c>
      <c r="AV31" s="69"/>
      <c r="AW31" s="53" t="s">
        <v>583</v>
      </c>
      <c r="AX31" s="55"/>
      <c r="AY31" s="53"/>
      <c r="AZ31" s="55"/>
      <c r="BA31" s="55">
        <f t="shared" si="215"/>
        <v>0</v>
      </c>
      <c r="BB31" s="55"/>
      <c r="BC31" s="57">
        <v>5.4</v>
      </c>
      <c r="BD31" s="69" t="s">
        <v>584</v>
      </c>
      <c r="BE31" s="69"/>
      <c r="BF31" s="53" t="s">
        <v>583</v>
      </c>
      <c r="BG31" s="55"/>
      <c r="BH31" s="53"/>
      <c r="BI31" s="55"/>
      <c r="BJ31" s="55">
        <f t="shared" si="216"/>
        <v>0</v>
      </c>
      <c r="BK31" s="55"/>
      <c r="BL31" s="57">
        <v>5.4</v>
      </c>
      <c r="BM31" s="69" t="s">
        <v>584</v>
      </c>
      <c r="BN31" s="69"/>
      <c r="BO31" s="53" t="s">
        <v>583</v>
      </c>
      <c r="BP31" s="55"/>
      <c r="BQ31" s="53"/>
      <c r="BR31" s="55"/>
      <c r="BS31" s="55">
        <f t="shared" si="217"/>
        <v>0</v>
      </c>
      <c r="BT31" s="55"/>
      <c r="BU31" s="57">
        <v>5.4</v>
      </c>
      <c r="BV31" s="69" t="s">
        <v>584</v>
      </c>
      <c r="BW31" s="69"/>
      <c r="BX31" s="53" t="s">
        <v>583</v>
      </c>
      <c r="BY31" s="55"/>
      <c r="BZ31" s="53"/>
      <c r="CA31" s="55"/>
      <c r="CB31" s="55">
        <f t="shared" si="218"/>
        <v>0</v>
      </c>
      <c r="CC31" s="55"/>
      <c r="CD31" s="57">
        <v>5.4</v>
      </c>
      <c r="CE31" s="69" t="s">
        <v>584</v>
      </c>
      <c r="CF31" s="69"/>
      <c r="CG31" s="53" t="s">
        <v>583</v>
      </c>
      <c r="CH31" s="55"/>
      <c r="CI31" s="53"/>
      <c r="CJ31" s="55"/>
      <c r="CK31" s="55">
        <f t="shared" si="219"/>
        <v>0</v>
      </c>
      <c r="CL31" s="55"/>
      <c r="CM31" s="57">
        <v>5.4</v>
      </c>
      <c r="CN31" s="69" t="s">
        <v>584</v>
      </c>
      <c r="CO31" s="69"/>
      <c r="CP31" s="53" t="s">
        <v>583</v>
      </c>
      <c r="CQ31" s="55"/>
      <c r="CR31" s="53"/>
      <c r="CS31" s="55"/>
      <c r="CT31" s="55">
        <f t="shared" si="220"/>
        <v>0</v>
      </c>
      <c r="CU31" s="55"/>
      <c r="CV31" s="57">
        <v>5.4</v>
      </c>
      <c r="CW31" s="69" t="s">
        <v>584</v>
      </c>
      <c r="CX31" s="69"/>
      <c r="CY31" s="53" t="s">
        <v>583</v>
      </c>
      <c r="CZ31" s="55"/>
      <c r="DA31" s="53"/>
      <c r="DB31" s="55"/>
      <c r="DC31" s="55">
        <f t="shared" si="221"/>
        <v>0</v>
      </c>
      <c r="DD31" s="55"/>
      <c r="DE31" s="57">
        <v>5.4</v>
      </c>
      <c r="DF31" s="69" t="s">
        <v>584</v>
      </c>
      <c r="DG31" s="69"/>
      <c r="DH31" s="53" t="s">
        <v>583</v>
      </c>
      <c r="DI31" s="55"/>
      <c r="DJ31" s="53"/>
      <c r="DK31" s="55"/>
      <c r="DL31" s="55">
        <f t="shared" si="222"/>
        <v>0</v>
      </c>
      <c r="DM31" s="55"/>
      <c r="DN31" s="57">
        <v>5.4</v>
      </c>
      <c r="DO31" s="69" t="s">
        <v>584</v>
      </c>
      <c r="DP31" s="69"/>
      <c r="DQ31" s="53" t="s">
        <v>583</v>
      </c>
      <c r="DR31" s="55"/>
      <c r="DS31" s="53"/>
      <c r="DT31" s="55"/>
      <c r="DU31" s="55">
        <f t="shared" si="223"/>
        <v>0</v>
      </c>
      <c r="DV31" s="55"/>
      <c r="DW31" s="57">
        <v>5.4</v>
      </c>
      <c r="DX31" s="69" t="s">
        <v>584</v>
      </c>
      <c r="DY31" s="69"/>
      <c r="DZ31" s="53" t="s">
        <v>583</v>
      </c>
      <c r="EA31" s="55"/>
      <c r="EB31" s="53"/>
      <c r="EC31" s="55"/>
      <c r="ED31" s="55">
        <f t="shared" si="224"/>
        <v>0</v>
      </c>
      <c r="EE31" s="55"/>
      <c r="EF31" s="57">
        <v>5.4</v>
      </c>
      <c r="EG31" s="69" t="s">
        <v>584</v>
      </c>
      <c r="EH31" s="69"/>
      <c r="EI31" s="53" t="s">
        <v>583</v>
      </c>
      <c r="EJ31" s="55"/>
      <c r="EK31" s="53"/>
      <c r="EL31" s="55"/>
      <c r="EM31" s="55">
        <f t="shared" si="225"/>
        <v>0</v>
      </c>
      <c r="EN31" s="55"/>
      <c r="EO31" s="57">
        <v>5.4</v>
      </c>
      <c r="EP31" s="69" t="s">
        <v>584</v>
      </c>
      <c r="EQ31" s="69"/>
      <c r="ER31" s="53" t="s">
        <v>583</v>
      </c>
      <c r="ES31" s="55"/>
      <c r="ET31" s="53"/>
      <c r="EU31" s="55"/>
      <c r="EV31" s="55">
        <f t="shared" si="226"/>
        <v>0</v>
      </c>
      <c r="EW31" s="55"/>
      <c r="EX31" s="57">
        <v>5.4</v>
      </c>
      <c r="EY31" s="69" t="s">
        <v>584</v>
      </c>
      <c r="EZ31" s="69"/>
      <c r="FA31" s="53" t="s">
        <v>583</v>
      </c>
      <c r="FB31" s="55"/>
      <c r="FC31" s="53"/>
      <c r="FD31" s="55"/>
      <c r="FE31" s="55">
        <f t="shared" si="227"/>
        <v>0</v>
      </c>
      <c r="FF31" s="55"/>
      <c r="FG31" s="57">
        <v>5.4</v>
      </c>
      <c r="FH31" s="69" t="s">
        <v>584</v>
      </c>
      <c r="FI31" s="69"/>
      <c r="FJ31" s="53" t="s">
        <v>583</v>
      </c>
      <c r="FK31" s="55"/>
      <c r="FL31" s="53"/>
      <c r="FM31" s="55"/>
      <c r="FN31" s="55">
        <f t="shared" si="228"/>
        <v>0</v>
      </c>
      <c r="FO31" s="55"/>
      <c r="FP31" s="57">
        <v>5.4</v>
      </c>
      <c r="FQ31" s="69" t="s">
        <v>584</v>
      </c>
      <c r="FR31" s="69"/>
      <c r="FS31" s="53" t="s">
        <v>583</v>
      </c>
      <c r="FT31" s="55"/>
      <c r="FU31" s="53"/>
      <c r="FV31" s="55"/>
      <c r="FW31" s="55">
        <f t="shared" si="229"/>
        <v>0</v>
      </c>
      <c r="FX31" s="55"/>
      <c r="FY31" s="57">
        <v>5.4</v>
      </c>
      <c r="FZ31" s="69" t="s">
        <v>584</v>
      </c>
      <c r="GA31" s="69"/>
      <c r="GB31" s="53" t="s">
        <v>583</v>
      </c>
      <c r="GC31" s="55"/>
      <c r="GD31" s="53"/>
      <c r="GE31" s="55"/>
      <c r="GF31" s="55">
        <f t="shared" si="230"/>
        <v>0</v>
      </c>
      <c r="GG31" s="55"/>
      <c r="GH31" s="57">
        <v>5.4</v>
      </c>
      <c r="GI31" s="69" t="s">
        <v>584</v>
      </c>
      <c r="GJ31" s="69"/>
      <c r="GK31" s="53" t="s">
        <v>583</v>
      </c>
      <c r="GL31" s="55"/>
      <c r="GM31" s="53"/>
      <c r="GN31" s="55"/>
      <c r="GO31" s="55">
        <f t="shared" si="231"/>
        <v>0</v>
      </c>
      <c r="GP31" s="55"/>
      <c r="GQ31" s="57">
        <v>5.4</v>
      </c>
      <c r="GR31" s="69" t="s">
        <v>584</v>
      </c>
      <c r="GS31" s="69"/>
      <c r="GT31" s="53" t="s">
        <v>583</v>
      </c>
      <c r="GU31" s="55"/>
      <c r="GV31" s="53"/>
      <c r="GW31" s="55"/>
      <c r="GX31" s="55">
        <f t="shared" si="232"/>
        <v>0</v>
      </c>
      <c r="GY31" s="55"/>
      <c r="GZ31" s="57">
        <v>5.4</v>
      </c>
      <c r="HA31" s="69" t="s">
        <v>584</v>
      </c>
      <c r="HB31" s="69"/>
      <c r="HC31" s="53" t="s">
        <v>583</v>
      </c>
      <c r="HD31" s="55"/>
      <c r="HE31" s="53"/>
      <c r="HF31" s="55"/>
      <c r="HG31" s="55">
        <f t="shared" si="233"/>
        <v>0</v>
      </c>
      <c r="HH31" s="55"/>
      <c r="HI31" s="57">
        <v>5.4</v>
      </c>
      <c r="HJ31" s="69" t="s">
        <v>584</v>
      </c>
      <c r="HK31" s="69"/>
      <c r="HL31" s="53" t="s">
        <v>583</v>
      </c>
      <c r="HM31" s="55"/>
      <c r="HN31" s="53"/>
      <c r="HO31" s="55"/>
      <c r="HP31" s="55">
        <f t="shared" si="234"/>
        <v>0</v>
      </c>
      <c r="HQ31" s="55"/>
      <c r="HR31" s="57">
        <v>5.4</v>
      </c>
      <c r="HS31" s="69" t="s">
        <v>584</v>
      </c>
      <c r="HT31" s="69"/>
      <c r="HU31" s="53" t="s">
        <v>583</v>
      </c>
      <c r="HV31" s="55"/>
      <c r="HW31" s="53"/>
      <c r="HX31" s="55"/>
      <c r="HY31" s="55">
        <f t="shared" si="235"/>
        <v>0</v>
      </c>
      <c r="HZ31" s="55"/>
      <c r="IA31" s="57">
        <v>5.4</v>
      </c>
      <c r="IB31" s="69" t="s">
        <v>584</v>
      </c>
      <c r="IC31" s="69"/>
      <c r="ID31" s="53" t="s">
        <v>583</v>
      </c>
      <c r="IE31" s="55"/>
      <c r="IF31" s="53"/>
      <c r="IG31" s="55"/>
      <c r="IH31" s="55">
        <f t="shared" si="236"/>
        <v>0</v>
      </c>
      <c r="II31" s="55"/>
      <c r="IJ31" s="57">
        <v>5.4</v>
      </c>
      <c r="IK31" s="69" t="s">
        <v>584</v>
      </c>
      <c r="IL31" s="69"/>
      <c r="IM31" s="53" t="s">
        <v>583</v>
      </c>
      <c r="IN31" s="55"/>
      <c r="IO31" s="53"/>
      <c r="IP31" s="55"/>
      <c r="IQ31" s="55">
        <f t="shared" si="237"/>
        <v>0</v>
      </c>
      <c r="IR31" s="55"/>
      <c r="IS31" s="57">
        <v>5.4</v>
      </c>
      <c r="IT31" s="69" t="s">
        <v>584</v>
      </c>
      <c r="IU31" s="69"/>
      <c r="IV31" s="53" t="s">
        <v>583</v>
      </c>
      <c r="IW31" s="55"/>
      <c r="IX31" s="53"/>
      <c r="IY31" s="55"/>
      <c r="IZ31" s="55">
        <f t="shared" si="238"/>
        <v>0</v>
      </c>
      <c r="JA31" s="55"/>
      <c r="JB31" s="57">
        <v>5.4</v>
      </c>
      <c r="JC31" s="69" t="s">
        <v>584</v>
      </c>
      <c r="JD31" s="69"/>
      <c r="JE31" s="53" t="s">
        <v>583</v>
      </c>
      <c r="JF31" s="55"/>
      <c r="JG31" s="53"/>
      <c r="JH31" s="55"/>
      <c r="JI31" s="55">
        <f t="shared" si="239"/>
        <v>0</v>
      </c>
      <c r="JJ31" s="55"/>
      <c r="JK31" s="57">
        <v>5.4</v>
      </c>
      <c r="JL31" s="69" t="s">
        <v>584</v>
      </c>
      <c r="JM31" s="69"/>
      <c r="JN31" s="53" t="s">
        <v>583</v>
      </c>
      <c r="JO31" s="55"/>
      <c r="JP31" s="53"/>
      <c r="JQ31" s="55"/>
      <c r="JR31" s="55">
        <f t="shared" si="240"/>
        <v>0</v>
      </c>
      <c r="JS31" s="55"/>
      <c r="JT31" s="57">
        <v>5.4</v>
      </c>
      <c r="JU31" s="69" t="s">
        <v>584</v>
      </c>
      <c r="JV31" s="69"/>
      <c r="JW31" s="53" t="s">
        <v>583</v>
      </c>
      <c r="JX31" s="55"/>
      <c r="JY31" s="53"/>
      <c r="JZ31" s="55"/>
      <c r="KA31" s="55">
        <f t="shared" si="241"/>
        <v>0</v>
      </c>
      <c r="KB31" s="55"/>
      <c r="KC31" s="57">
        <v>5.4</v>
      </c>
      <c r="KD31" s="69" t="s">
        <v>584</v>
      </c>
      <c r="KE31" s="69"/>
      <c r="KF31" s="53" t="s">
        <v>583</v>
      </c>
      <c r="KG31" s="55"/>
      <c r="KH31" s="53"/>
      <c r="KI31" s="55"/>
      <c r="KJ31" s="55">
        <f t="shared" si="242"/>
        <v>0</v>
      </c>
      <c r="KK31" s="55"/>
      <c r="KL31" s="57">
        <v>5.4</v>
      </c>
      <c r="KM31" s="69" t="s">
        <v>584</v>
      </c>
      <c r="KN31" s="69"/>
      <c r="KO31" s="53" t="s">
        <v>583</v>
      </c>
      <c r="KP31" s="55"/>
      <c r="KQ31" s="53"/>
      <c r="KR31" s="55"/>
      <c r="KS31" s="55">
        <f t="shared" si="243"/>
        <v>0</v>
      </c>
      <c r="KT31" s="55"/>
      <c r="KU31" s="57">
        <v>5.4</v>
      </c>
      <c r="KV31" s="69" t="s">
        <v>584</v>
      </c>
      <c r="KW31" s="69"/>
      <c r="KX31" s="53" t="s">
        <v>583</v>
      </c>
      <c r="KY31" s="55"/>
      <c r="KZ31" s="53"/>
      <c r="LA31" s="55"/>
      <c r="LB31" s="55">
        <f t="shared" si="244"/>
        <v>0</v>
      </c>
      <c r="LC31" s="55"/>
      <c r="LD31" s="57">
        <v>5.4</v>
      </c>
      <c r="LE31" s="69" t="s">
        <v>584</v>
      </c>
      <c r="LF31" s="69"/>
      <c r="LG31" s="53" t="s">
        <v>583</v>
      </c>
      <c r="LH31" s="55"/>
      <c r="LI31" s="53"/>
      <c r="LJ31" s="55"/>
      <c r="LK31" s="55">
        <f t="shared" si="245"/>
        <v>0</v>
      </c>
      <c r="LL31" s="55"/>
      <c r="LM31" s="57">
        <v>5.4</v>
      </c>
      <c r="LN31" s="69" t="s">
        <v>584</v>
      </c>
      <c r="LO31" s="69"/>
      <c r="LP31" s="53" t="s">
        <v>583</v>
      </c>
      <c r="LQ31" s="55"/>
      <c r="LR31" s="53"/>
      <c r="LS31" s="55"/>
      <c r="LT31" s="55">
        <f t="shared" si="246"/>
        <v>0</v>
      </c>
      <c r="LU31" s="55"/>
      <c r="LV31" s="57">
        <v>5.4</v>
      </c>
      <c r="LW31" s="69" t="s">
        <v>584</v>
      </c>
      <c r="LX31" s="69"/>
      <c r="LY31" s="53" t="s">
        <v>583</v>
      </c>
      <c r="LZ31" s="55"/>
      <c r="MA31" s="53"/>
      <c r="MB31" s="55"/>
      <c r="MC31" s="55">
        <f t="shared" si="247"/>
        <v>0</v>
      </c>
      <c r="MD31" s="55"/>
      <c r="ME31" s="57">
        <v>5.4</v>
      </c>
      <c r="MF31" s="69" t="s">
        <v>584</v>
      </c>
      <c r="MG31" s="69"/>
      <c r="MH31" s="53" t="s">
        <v>583</v>
      </c>
      <c r="MI31" s="55"/>
      <c r="MJ31" s="53"/>
      <c r="MK31" s="55"/>
      <c r="ML31" s="55">
        <f t="shared" si="248"/>
        <v>0</v>
      </c>
      <c r="MM31" s="55"/>
      <c r="MN31" s="57">
        <v>5.4</v>
      </c>
      <c r="MO31" s="69" t="s">
        <v>584</v>
      </c>
      <c r="MP31" s="69"/>
      <c r="MQ31" s="53" t="s">
        <v>583</v>
      </c>
      <c r="MR31" s="55"/>
      <c r="MS31" s="53"/>
      <c r="MT31" s="55"/>
      <c r="MU31" s="55">
        <f t="shared" si="249"/>
        <v>0</v>
      </c>
      <c r="MV31" s="55"/>
      <c r="MW31" s="57">
        <v>5.4</v>
      </c>
      <c r="MX31" s="69" t="s">
        <v>584</v>
      </c>
      <c r="MY31" s="69"/>
      <c r="MZ31" s="53" t="s">
        <v>583</v>
      </c>
      <c r="NA31" s="55"/>
      <c r="NB31" s="53"/>
      <c r="NC31" s="55"/>
      <c r="ND31" s="55">
        <f t="shared" si="250"/>
        <v>0</v>
      </c>
      <c r="NE31" s="55"/>
      <c r="NF31" s="57">
        <v>5.4</v>
      </c>
      <c r="NG31" s="69" t="s">
        <v>584</v>
      </c>
      <c r="NH31" s="69"/>
      <c r="NI31" s="53" t="s">
        <v>583</v>
      </c>
      <c r="NJ31" s="55"/>
      <c r="NK31" s="53"/>
      <c r="NL31" s="55"/>
      <c r="NM31" s="55">
        <f t="shared" si="251"/>
        <v>0</v>
      </c>
      <c r="NN31" s="55"/>
      <c r="NO31" s="57">
        <v>5.4</v>
      </c>
      <c r="NP31" s="69" t="s">
        <v>584</v>
      </c>
      <c r="NQ31" s="69"/>
      <c r="NR31" s="53" t="s">
        <v>583</v>
      </c>
      <c r="NS31" s="55"/>
      <c r="NT31" s="53"/>
      <c r="NU31" s="55"/>
      <c r="NV31" s="55">
        <f t="shared" si="252"/>
        <v>0</v>
      </c>
      <c r="NW31" s="55"/>
      <c r="NX31" s="57">
        <v>5.4</v>
      </c>
      <c r="NY31" s="69" t="s">
        <v>584</v>
      </c>
      <c r="NZ31" s="69"/>
      <c r="OA31" s="53" t="s">
        <v>583</v>
      </c>
      <c r="OB31" s="55"/>
      <c r="OC31" s="53"/>
      <c r="OD31" s="55"/>
      <c r="OE31" s="55">
        <f t="shared" si="253"/>
        <v>0</v>
      </c>
      <c r="OF31" s="55"/>
      <c r="OG31" s="57">
        <v>5.4</v>
      </c>
      <c r="OH31" s="69" t="s">
        <v>584</v>
      </c>
      <c r="OI31" s="69"/>
      <c r="OJ31" s="53" t="s">
        <v>583</v>
      </c>
      <c r="OK31" s="55"/>
      <c r="OL31" s="53"/>
      <c r="OM31" s="55"/>
      <c r="ON31" s="55">
        <f t="shared" si="254"/>
        <v>0</v>
      </c>
      <c r="OO31" s="55"/>
      <c r="OP31" s="57">
        <v>5.4</v>
      </c>
      <c r="OQ31" s="69" t="s">
        <v>584</v>
      </c>
      <c r="OR31" s="69"/>
      <c r="OS31" s="53" t="s">
        <v>583</v>
      </c>
      <c r="OT31" s="55"/>
      <c r="OU31" s="53"/>
      <c r="OV31" s="55"/>
      <c r="OW31" s="55">
        <f t="shared" si="255"/>
        <v>0</v>
      </c>
      <c r="OX31" s="55"/>
      <c r="OY31" s="57">
        <v>5.4</v>
      </c>
      <c r="OZ31" s="69" t="s">
        <v>584</v>
      </c>
      <c r="PA31" s="69"/>
      <c r="PB31" s="53" t="s">
        <v>583</v>
      </c>
      <c r="PC31" s="55"/>
      <c r="PD31" s="53"/>
      <c r="PE31" s="55"/>
      <c r="PF31" s="55">
        <f t="shared" si="256"/>
        <v>0</v>
      </c>
      <c r="PG31" s="55"/>
      <c r="PH31" s="57">
        <v>5.4</v>
      </c>
      <c r="PI31" s="69" t="s">
        <v>584</v>
      </c>
      <c r="PJ31" s="69"/>
      <c r="PK31" s="53" t="s">
        <v>583</v>
      </c>
      <c r="PL31" s="55"/>
      <c r="PM31" s="53"/>
      <c r="PN31" s="55"/>
      <c r="PO31" s="55">
        <f t="shared" si="257"/>
        <v>0</v>
      </c>
      <c r="PP31" s="55"/>
      <c r="PQ31" s="57">
        <v>5.4</v>
      </c>
      <c r="PR31" s="69" t="s">
        <v>584</v>
      </c>
      <c r="PS31" s="69"/>
      <c r="PT31" s="53" t="s">
        <v>583</v>
      </c>
      <c r="PU31" s="55"/>
      <c r="PV31" s="53"/>
      <c r="PW31" s="55"/>
      <c r="PX31" s="55">
        <f t="shared" si="258"/>
        <v>0</v>
      </c>
      <c r="PY31" s="55"/>
      <c r="PZ31" s="57">
        <v>5.4</v>
      </c>
      <c r="QA31" s="69" t="s">
        <v>584</v>
      </c>
      <c r="QB31" s="69"/>
      <c r="QC31" s="53" t="s">
        <v>583</v>
      </c>
      <c r="QD31" s="55"/>
      <c r="QE31" s="53"/>
      <c r="QF31" s="55"/>
      <c r="QG31" s="55">
        <f t="shared" si="259"/>
        <v>0</v>
      </c>
      <c r="QH31" s="55"/>
      <c r="QI31" s="57">
        <v>5.4</v>
      </c>
      <c r="QJ31" s="69" t="s">
        <v>584</v>
      </c>
      <c r="QK31" s="69"/>
      <c r="QL31" s="53" t="s">
        <v>583</v>
      </c>
      <c r="QM31" s="55"/>
      <c r="QN31" s="53"/>
      <c r="QO31" s="55"/>
      <c r="QP31" s="55">
        <f t="shared" si="260"/>
        <v>0</v>
      </c>
      <c r="QQ31" s="55"/>
      <c r="QR31" s="57">
        <v>5.4</v>
      </c>
      <c r="QS31" s="69" t="s">
        <v>584</v>
      </c>
      <c r="QT31" s="69"/>
      <c r="QU31" s="53" t="s">
        <v>583</v>
      </c>
      <c r="QV31" s="55"/>
      <c r="QW31" s="53"/>
      <c r="QX31" s="55"/>
      <c r="QY31" s="55">
        <f t="shared" si="261"/>
        <v>0</v>
      </c>
      <c r="QZ31" s="55"/>
      <c r="RA31" s="57">
        <v>5.4</v>
      </c>
      <c r="RB31" s="69" t="s">
        <v>584</v>
      </c>
      <c r="RC31" s="69"/>
      <c r="RD31" s="53" t="s">
        <v>583</v>
      </c>
      <c r="RE31" s="55"/>
      <c r="RF31" s="53"/>
      <c r="RG31" s="55"/>
      <c r="RH31" s="55">
        <f t="shared" si="262"/>
        <v>0</v>
      </c>
      <c r="RI31" s="55"/>
      <c r="RJ31" s="57">
        <v>5.4</v>
      </c>
      <c r="RK31" s="69" t="s">
        <v>584</v>
      </c>
      <c r="RL31" s="69"/>
      <c r="RM31" s="53" t="s">
        <v>583</v>
      </c>
      <c r="RN31" s="55"/>
      <c r="RO31" s="53"/>
      <c r="RP31" s="55"/>
      <c r="RQ31" s="55">
        <f t="shared" si="263"/>
        <v>0</v>
      </c>
      <c r="RR31" s="55"/>
      <c r="RS31" s="57">
        <v>5.4</v>
      </c>
      <c r="RT31" s="69" t="s">
        <v>584</v>
      </c>
      <c r="RU31" s="69"/>
      <c r="RV31" s="53" t="s">
        <v>583</v>
      </c>
      <c r="RW31" s="55"/>
      <c r="RX31" s="53"/>
      <c r="RY31" s="55"/>
      <c r="RZ31" s="55">
        <f t="shared" si="264"/>
        <v>0</v>
      </c>
      <c r="SA31" s="55"/>
      <c r="SB31" s="57">
        <v>5.4</v>
      </c>
      <c r="SC31" s="69" t="s">
        <v>584</v>
      </c>
      <c r="SD31" s="69"/>
      <c r="SE31" s="53" t="s">
        <v>583</v>
      </c>
      <c r="SF31" s="55"/>
      <c r="SG31" s="53"/>
      <c r="SH31" s="55"/>
      <c r="SI31" s="55">
        <f t="shared" si="265"/>
        <v>0</v>
      </c>
      <c r="SJ31" s="55"/>
      <c r="SK31" s="57">
        <v>5.4</v>
      </c>
      <c r="SL31" s="69" t="s">
        <v>584</v>
      </c>
      <c r="SM31" s="69"/>
      <c r="SN31" s="53" t="s">
        <v>583</v>
      </c>
      <c r="SO31" s="55"/>
      <c r="SP31" s="53"/>
      <c r="SQ31" s="55"/>
      <c r="SR31" s="55">
        <f t="shared" si="266"/>
        <v>0</v>
      </c>
      <c r="SS31" s="55"/>
      <c r="ST31" s="57">
        <v>5.4</v>
      </c>
      <c r="SU31" s="69" t="s">
        <v>584</v>
      </c>
      <c r="SV31" s="69"/>
      <c r="SW31" s="53" t="s">
        <v>583</v>
      </c>
      <c r="SX31" s="55"/>
      <c r="SY31" s="53"/>
      <c r="SZ31" s="55"/>
      <c r="TA31" s="55">
        <f t="shared" si="267"/>
        <v>0</v>
      </c>
      <c r="TB31" s="55"/>
      <c r="TC31" s="57">
        <v>5.4</v>
      </c>
      <c r="TD31" s="69" t="s">
        <v>584</v>
      </c>
      <c r="TE31" s="69"/>
      <c r="TF31" s="53" t="s">
        <v>583</v>
      </c>
      <c r="TG31" s="55"/>
      <c r="TH31" s="53"/>
      <c r="TI31" s="55"/>
      <c r="TJ31" s="55">
        <f t="shared" si="268"/>
        <v>0</v>
      </c>
      <c r="TK31" s="55"/>
      <c r="TL31" s="57">
        <v>5.4</v>
      </c>
      <c r="TM31" s="69" t="s">
        <v>584</v>
      </c>
      <c r="TN31" s="69"/>
      <c r="TO31" s="53" t="s">
        <v>583</v>
      </c>
      <c r="TP31" s="55"/>
      <c r="TQ31" s="53"/>
      <c r="TR31" s="55"/>
      <c r="TS31" s="55">
        <f t="shared" si="269"/>
        <v>0</v>
      </c>
      <c r="TT31" s="55"/>
      <c r="TU31" s="57">
        <v>5.4</v>
      </c>
      <c r="TV31" s="69" t="s">
        <v>584</v>
      </c>
      <c r="TW31" s="69"/>
      <c r="TX31" s="53" t="s">
        <v>583</v>
      </c>
      <c r="TY31" s="55"/>
      <c r="TZ31" s="53"/>
      <c r="UA31" s="55"/>
      <c r="UB31" s="55">
        <f t="shared" si="270"/>
        <v>0</v>
      </c>
      <c r="UC31" s="55"/>
      <c r="UD31" s="57">
        <v>5.4</v>
      </c>
      <c r="UE31" s="69" t="s">
        <v>584</v>
      </c>
      <c r="UF31" s="69"/>
      <c r="UG31" s="53" t="s">
        <v>583</v>
      </c>
      <c r="UH31" s="55"/>
      <c r="UI31" s="53"/>
      <c r="UJ31" s="55"/>
      <c r="UK31" s="55">
        <f t="shared" si="271"/>
        <v>0</v>
      </c>
      <c r="UL31" s="55"/>
      <c r="UM31" s="57">
        <v>5.4</v>
      </c>
      <c r="UN31" s="69" t="s">
        <v>584</v>
      </c>
      <c r="UO31" s="69"/>
      <c r="UP31" s="53" t="s">
        <v>583</v>
      </c>
      <c r="UQ31" s="55"/>
      <c r="UR31" s="53"/>
      <c r="US31" s="55"/>
      <c r="UT31" s="55">
        <f t="shared" si="272"/>
        <v>0</v>
      </c>
      <c r="UU31" s="55"/>
      <c r="UV31" s="57">
        <v>5.4</v>
      </c>
      <c r="UW31" s="69" t="s">
        <v>584</v>
      </c>
      <c r="UX31" s="69"/>
      <c r="UY31" s="53" t="s">
        <v>583</v>
      </c>
      <c r="UZ31" s="55"/>
      <c r="VA31" s="53"/>
      <c r="VB31" s="55"/>
      <c r="VC31" s="55">
        <f t="shared" si="273"/>
        <v>0</v>
      </c>
      <c r="VD31" s="55"/>
      <c r="VE31" s="57">
        <v>5.4</v>
      </c>
      <c r="VF31" s="69" t="s">
        <v>584</v>
      </c>
      <c r="VG31" s="69"/>
      <c r="VH31" s="53" t="s">
        <v>583</v>
      </c>
      <c r="VI31" s="55"/>
      <c r="VJ31" s="53"/>
      <c r="VK31" s="55"/>
      <c r="VL31" s="55">
        <f t="shared" si="274"/>
        <v>0</v>
      </c>
      <c r="VM31" s="55"/>
      <c r="VN31" s="57">
        <v>5.4</v>
      </c>
      <c r="VO31" s="69" t="s">
        <v>584</v>
      </c>
      <c r="VP31" s="69"/>
      <c r="VQ31" s="53" t="s">
        <v>583</v>
      </c>
      <c r="VR31" s="55"/>
      <c r="VS31" s="53"/>
      <c r="VT31" s="55"/>
      <c r="VU31" s="55">
        <f t="shared" si="275"/>
        <v>0</v>
      </c>
      <c r="VV31" s="55"/>
      <c r="VW31" s="57">
        <v>5.4</v>
      </c>
      <c r="VX31" s="69" t="s">
        <v>584</v>
      </c>
      <c r="VY31" s="69"/>
      <c r="VZ31" s="53" t="s">
        <v>583</v>
      </c>
      <c r="WA31" s="55"/>
      <c r="WB31" s="53"/>
      <c r="WC31" s="55"/>
      <c r="WD31" s="55">
        <f t="shared" si="276"/>
        <v>0</v>
      </c>
      <c r="WE31" s="55"/>
      <c r="WF31" s="57">
        <v>5.4</v>
      </c>
      <c r="WG31" s="69" t="s">
        <v>584</v>
      </c>
      <c r="WH31" s="69"/>
      <c r="WI31" s="53" t="s">
        <v>583</v>
      </c>
      <c r="WJ31" s="55"/>
      <c r="WK31" s="53"/>
      <c r="WL31" s="55"/>
      <c r="WM31" s="55">
        <f t="shared" si="277"/>
        <v>0</v>
      </c>
      <c r="WN31" s="55"/>
      <c r="WO31" s="57">
        <v>5.4</v>
      </c>
      <c r="WP31" s="69" t="s">
        <v>584</v>
      </c>
      <c r="WQ31" s="69"/>
      <c r="WR31" s="53" t="s">
        <v>583</v>
      </c>
      <c r="WS31" s="55"/>
      <c r="WT31" s="53"/>
      <c r="WU31" s="55"/>
      <c r="WV31" s="55">
        <f t="shared" si="278"/>
        <v>0</v>
      </c>
      <c r="WW31" s="55"/>
      <c r="WX31" s="57">
        <v>5.4</v>
      </c>
      <c r="WY31" s="69" t="s">
        <v>584</v>
      </c>
      <c r="WZ31" s="69"/>
      <c r="XA31" s="53" t="s">
        <v>583</v>
      </c>
      <c r="XB31" s="55"/>
      <c r="XC31" s="53"/>
      <c r="XD31" s="55"/>
      <c r="XE31" s="55">
        <f t="shared" si="279"/>
        <v>0</v>
      </c>
      <c r="XF31" s="55"/>
      <c r="XG31" s="57">
        <v>5.4</v>
      </c>
      <c r="XH31" s="69" t="s">
        <v>584</v>
      </c>
      <c r="XI31" s="69"/>
      <c r="XJ31" s="53" t="s">
        <v>583</v>
      </c>
      <c r="XK31" s="55"/>
      <c r="XL31" s="53"/>
      <c r="XM31" s="55"/>
      <c r="XN31" s="55">
        <f t="shared" si="280"/>
        <v>0</v>
      </c>
      <c r="XO31" s="55"/>
      <c r="XP31" s="57">
        <v>5.4</v>
      </c>
      <c r="XQ31" s="69" t="s">
        <v>584</v>
      </c>
      <c r="XR31" s="69"/>
      <c r="XS31" s="53" t="s">
        <v>583</v>
      </c>
      <c r="XT31" s="55"/>
      <c r="XU31" s="53"/>
      <c r="XV31" s="55"/>
      <c r="XW31" s="55">
        <f t="shared" si="281"/>
        <v>0</v>
      </c>
      <c r="XX31" s="55"/>
    </row>
    <row r="32" spans="1:648">
      <c r="A32" s="57">
        <v>5.5</v>
      </c>
      <c r="B32" s="70" t="s">
        <v>585</v>
      </c>
      <c r="C32" s="71"/>
      <c r="D32" s="53" t="s">
        <v>434</v>
      </c>
      <c r="E32" s="55">
        <v>1</v>
      </c>
      <c r="F32" s="53"/>
      <c r="G32" s="58">
        <f>8/1.13</f>
        <v>7.08</v>
      </c>
      <c r="H32" s="58">
        <f t="shared" si="210"/>
        <v>7.08</v>
      </c>
      <c r="I32" s="55"/>
      <c r="J32" s="57">
        <v>5.5</v>
      </c>
      <c r="K32" s="70" t="s">
        <v>585</v>
      </c>
      <c r="L32" s="71"/>
      <c r="M32" s="53" t="s">
        <v>434</v>
      </c>
      <c r="N32" s="55">
        <v>1</v>
      </c>
      <c r="O32" s="53"/>
      <c r="P32" s="58">
        <f>8/1.13</f>
        <v>7.08</v>
      </c>
      <c r="Q32" s="58">
        <f t="shared" si="211"/>
        <v>7.08</v>
      </c>
      <c r="R32" s="55"/>
      <c r="S32" s="57">
        <v>5.5</v>
      </c>
      <c r="T32" s="70" t="s">
        <v>585</v>
      </c>
      <c r="U32" s="71"/>
      <c r="V32" s="53" t="s">
        <v>434</v>
      </c>
      <c r="W32" s="55">
        <v>1</v>
      </c>
      <c r="X32" s="53"/>
      <c r="Y32" s="58">
        <f>8/1.13</f>
        <v>7.08</v>
      </c>
      <c r="Z32" s="58">
        <f t="shared" si="212"/>
        <v>7.08</v>
      </c>
      <c r="AA32" s="55"/>
      <c r="AB32" s="57">
        <v>5.5</v>
      </c>
      <c r="AC32" s="70" t="s">
        <v>585</v>
      </c>
      <c r="AD32" s="71"/>
      <c r="AE32" s="53" t="s">
        <v>434</v>
      </c>
      <c r="AF32" s="55">
        <v>1</v>
      </c>
      <c r="AG32" s="53"/>
      <c r="AH32" s="58">
        <f>8/1.13</f>
        <v>7.08</v>
      </c>
      <c r="AI32" s="58">
        <f t="shared" si="213"/>
        <v>7.08</v>
      </c>
      <c r="AJ32" s="55"/>
      <c r="AK32" s="57">
        <v>5.5</v>
      </c>
      <c r="AL32" s="70" t="s">
        <v>585</v>
      </c>
      <c r="AM32" s="71"/>
      <c r="AN32" s="53" t="s">
        <v>434</v>
      </c>
      <c r="AO32" s="55">
        <v>1</v>
      </c>
      <c r="AP32" s="53"/>
      <c r="AQ32" s="58">
        <f>8/1.13</f>
        <v>7.08</v>
      </c>
      <c r="AR32" s="58">
        <f t="shared" si="214"/>
        <v>7.08</v>
      </c>
      <c r="AS32" s="55"/>
      <c r="AT32" s="57">
        <v>5.5</v>
      </c>
      <c r="AU32" s="70" t="s">
        <v>585</v>
      </c>
      <c r="AV32" s="71"/>
      <c r="AW32" s="53" t="s">
        <v>434</v>
      </c>
      <c r="AX32" s="55">
        <v>1</v>
      </c>
      <c r="AY32" s="53"/>
      <c r="AZ32" s="58">
        <f>8/1.13</f>
        <v>7.08</v>
      </c>
      <c r="BA32" s="58">
        <f t="shared" si="215"/>
        <v>7.08</v>
      </c>
      <c r="BB32" s="55"/>
      <c r="BC32" s="57">
        <v>5.5</v>
      </c>
      <c r="BD32" s="70" t="s">
        <v>585</v>
      </c>
      <c r="BE32" s="71"/>
      <c r="BF32" s="53" t="s">
        <v>434</v>
      </c>
      <c r="BG32" s="55">
        <v>1</v>
      </c>
      <c r="BH32" s="53"/>
      <c r="BI32" s="58">
        <f>8/1.13</f>
        <v>7.08</v>
      </c>
      <c r="BJ32" s="58">
        <f t="shared" si="216"/>
        <v>7.08</v>
      </c>
      <c r="BK32" s="55"/>
      <c r="BL32" s="57">
        <v>5.5</v>
      </c>
      <c r="BM32" s="70" t="s">
        <v>585</v>
      </c>
      <c r="BN32" s="71"/>
      <c r="BO32" s="53" t="s">
        <v>434</v>
      </c>
      <c r="BP32" s="55">
        <v>1</v>
      </c>
      <c r="BQ32" s="53"/>
      <c r="BR32" s="58">
        <f>8/1.13</f>
        <v>7.08</v>
      </c>
      <c r="BS32" s="58">
        <f t="shared" si="217"/>
        <v>7.08</v>
      </c>
      <c r="BT32" s="55"/>
      <c r="BU32" s="57">
        <v>5.5</v>
      </c>
      <c r="BV32" s="70" t="s">
        <v>585</v>
      </c>
      <c r="BW32" s="71"/>
      <c r="BX32" s="53" t="s">
        <v>434</v>
      </c>
      <c r="BY32" s="55">
        <v>1</v>
      </c>
      <c r="BZ32" s="53"/>
      <c r="CA32" s="58">
        <f>8/1.13</f>
        <v>7.08</v>
      </c>
      <c r="CB32" s="58">
        <f t="shared" si="218"/>
        <v>7.08</v>
      </c>
      <c r="CC32" s="55"/>
      <c r="CD32" s="57">
        <v>5.5</v>
      </c>
      <c r="CE32" s="70" t="s">
        <v>585</v>
      </c>
      <c r="CF32" s="71"/>
      <c r="CG32" s="53" t="s">
        <v>434</v>
      </c>
      <c r="CH32" s="55">
        <v>1</v>
      </c>
      <c r="CI32" s="53"/>
      <c r="CJ32" s="58">
        <f>8/1.13</f>
        <v>7.08</v>
      </c>
      <c r="CK32" s="58">
        <f t="shared" si="219"/>
        <v>7.08</v>
      </c>
      <c r="CL32" s="55"/>
      <c r="CM32" s="57">
        <v>5.5</v>
      </c>
      <c r="CN32" s="70" t="s">
        <v>585</v>
      </c>
      <c r="CO32" s="71"/>
      <c r="CP32" s="53" t="s">
        <v>434</v>
      </c>
      <c r="CQ32" s="55">
        <v>1</v>
      </c>
      <c r="CR32" s="53"/>
      <c r="CS32" s="58">
        <f>8/1.13</f>
        <v>7.08</v>
      </c>
      <c r="CT32" s="58">
        <f t="shared" si="220"/>
        <v>7.08</v>
      </c>
      <c r="CU32" s="55"/>
      <c r="CV32" s="57">
        <v>5.5</v>
      </c>
      <c r="CW32" s="70" t="s">
        <v>585</v>
      </c>
      <c r="CX32" s="71"/>
      <c r="CY32" s="53" t="s">
        <v>434</v>
      </c>
      <c r="CZ32" s="55">
        <v>1</v>
      </c>
      <c r="DA32" s="53"/>
      <c r="DB32" s="58">
        <f>8/1.13</f>
        <v>7.08</v>
      </c>
      <c r="DC32" s="58">
        <f t="shared" si="221"/>
        <v>7.08</v>
      </c>
      <c r="DD32" s="55"/>
      <c r="DE32" s="57">
        <v>5.5</v>
      </c>
      <c r="DF32" s="70" t="s">
        <v>585</v>
      </c>
      <c r="DG32" s="71"/>
      <c r="DH32" s="53" t="s">
        <v>434</v>
      </c>
      <c r="DI32" s="55">
        <v>1</v>
      </c>
      <c r="DJ32" s="53"/>
      <c r="DK32" s="58">
        <f>8/1.13</f>
        <v>7.08</v>
      </c>
      <c r="DL32" s="58">
        <f t="shared" si="222"/>
        <v>7.08</v>
      </c>
      <c r="DM32" s="55"/>
      <c r="DN32" s="57">
        <v>5.5</v>
      </c>
      <c r="DO32" s="70" t="s">
        <v>585</v>
      </c>
      <c r="DP32" s="71"/>
      <c r="DQ32" s="53" t="s">
        <v>434</v>
      </c>
      <c r="DR32" s="55">
        <v>1</v>
      </c>
      <c r="DS32" s="53"/>
      <c r="DT32" s="58">
        <f>8/1.13</f>
        <v>7.08</v>
      </c>
      <c r="DU32" s="58">
        <f t="shared" si="223"/>
        <v>7.08</v>
      </c>
      <c r="DV32" s="55"/>
      <c r="DW32" s="57">
        <v>5.5</v>
      </c>
      <c r="DX32" s="70" t="s">
        <v>585</v>
      </c>
      <c r="DY32" s="71"/>
      <c r="DZ32" s="53" t="s">
        <v>434</v>
      </c>
      <c r="EA32" s="55">
        <v>1</v>
      </c>
      <c r="EB32" s="53"/>
      <c r="EC32" s="58">
        <f>8/1.13</f>
        <v>7.08</v>
      </c>
      <c r="ED32" s="58">
        <f t="shared" si="224"/>
        <v>7.08</v>
      </c>
      <c r="EE32" s="55"/>
      <c r="EF32" s="57">
        <v>5.5</v>
      </c>
      <c r="EG32" s="70" t="s">
        <v>585</v>
      </c>
      <c r="EH32" s="71"/>
      <c r="EI32" s="53" t="s">
        <v>434</v>
      </c>
      <c r="EJ32" s="55">
        <v>1</v>
      </c>
      <c r="EK32" s="53"/>
      <c r="EL32" s="58">
        <f>8/1.13</f>
        <v>7.08</v>
      </c>
      <c r="EM32" s="58">
        <f t="shared" si="225"/>
        <v>7.08</v>
      </c>
      <c r="EN32" s="55"/>
      <c r="EO32" s="57">
        <v>5.5</v>
      </c>
      <c r="EP32" s="70" t="s">
        <v>585</v>
      </c>
      <c r="EQ32" s="71"/>
      <c r="ER32" s="53" t="s">
        <v>434</v>
      </c>
      <c r="ES32" s="55">
        <v>1</v>
      </c>
      <c r="ET32" s="53"/>
      <c r="EU32" s="58">
        <f>8/1.13</f>
        <v>7.08</v>
      </c>
      <c r="EV32" s="58">
        <f t="shared" si="226"/>
        <v>7.08</v>
      </c>
      <c r="EW32" s="55"/>
      <c r="EX32" s="57">
        <v>5.5</v>
      </c>
      <c r="EY32" s="70" t="s">
        <v>585</v>
      </c>
      <c r="EZ32" s="71"/>
      <c r="FA32" s="53" t="s">
        <v>434</v>
      </c>
      <c r="FB32" s="55">
        <v>1</v>
      </c>
      <c r="FC32" s="53"/>
      <c r="FD32" s="58">
        <f>8/1.13</f>
        <v>7.08</v>
      </c>
      <c r="FE32" s="58">
        <f t="shared" si="227"/>
        <v>7.08</v>
      </c>
      <c r="FF32" s="55"/>
      <c r="FG32" s="57">
        <v>5.5</v>
      </c>
      <c r="FH32" s="70" t="s">
        <v>585</v>
      </c>
      <c r="FI32" s="71"/>
      <c r="FJ32" s="53" t="s">
        <v>434</v>
      </c>
      <c r="FK32" s="55">
        <v>1</v>
      </c>
      <c r="FL32" s="53"/>
      <c r="FM32" s="58">
        <f>8/1.13</f>
        <v>7.08</v>
      </c>
      <c r="FN32" s="58">
        <f t="shared" si="228"/>
        <v>7.08</v>
      </c>
      <c r="FO32" s="55"/>
      <c r="FP32" s="57">
        <v>5.5</v>
      </c>
      <c r="FQ32" s="70" t="s">
        <v>585</v>
      </c>
      <c r="FR32" s="71"/>
      <c r="FS32" s="53" t="s">
        <v>434</v>
      </c>
      <c r="FT32" s="55">
        <v>1</v>
      </c>
      <c r="FU32" s="53"/>
      <c r="FV32" s="58">
        <f>8/1.13</f>
        <v>7.08</v>
      </c>
      <c r="FW32" s="58">
        <f t="shared" si="229"/>
        <v>7.08</v>
      </c>
      <c r="FX32" s="55"/>
      <c r="FY32" s="57">
        <v>5.5</v>
      </c>
      <c r="FZ32" s="70" t="s">
        <v>585</v>
      </c>
      <c r="GA32" s="71"/>
      <c r="GB32" s="53" t="s">
        <v>434</v>
      </c>
      <c r="GC32" s="55">
        <v>1</v>
      </c>
      <c r="GD32" s="53"/>
      <c r="GE32" s="58">
        <f>8/1.13</f>
        <v>7.08</v>
      </c>
      <c r="GF32" s="58">
        <f t="shared" si="230"/>
        <v>7.08</v>
      </c>
      <c r="GG32" s="55"/>
      <c r="GH32" s="57">
        <v>5.5</v>
      </c>
      <c r="GI32" s="70" t="s">
        <v>585</v>
      </c>
      <c r="GJ32" s="71"/>
      <c r="GK32" s="53" t="s">
        <v>434</v>
      </c>
      <c r="GL32" s="55">
        <v>1</v>
      </c>
      <c r="GM32" s="53"/>
      <c r="GN32" s="58">
        <f>8/1.13</f>
        <v>7.08</v>
      </c>
      <c r="GO32" s="58">
        <f t="shared" si="231"/>
        <v>7.08</v>
      </c>
      <c r="GP32" s="55"/>
      <c r="GQ32" s="57">
        <v>5.5</v>
      </c>
      <c r="GR32" s="70" t="s">
        <v>585</v>
      </c>
      <c r="GS32" s="71"/>
      <c r="GT32" s="53" t="s">
        <v>434</v>
      </c>
      <c r="GU32" s="55">
        <v>1</v>
      </c>
      <c r="GV32" s="53"/>
      <c r="GW32" s="58">
        <f>8/1.13</f>
        <v>7.08</v>
      </c>
      <c r="GX32" s="58">
        <f t="shared" si="232"/>
        <v>7.08</v>
      </c>
      <c r="GY32" s="55"/>
      <c r="GZ32" s="57">
        <v>5.5</v>
      </c>
      <c r="HA32" s="70" t="s">
        <v>585</v>
      </c>
      <c r="HB32" s="71"/>
      <c r="HC32" s="53" t="s">
        <v>434</v>
      </c>
      <c r="HD32" s="55">
        <v>1</v>
      </c>
      <c r="HE32" s="53"/>
      <c r="HF32" s="58">
        <f>8/1.13</f>
        <v>7.08</v>
      </c>
      <c r="HG32" s="58">
        <f t="shared" si="233"/>
        <v>7.08</v>
      </c>
      <c r="HH32" s="55"/>
      <c r="HI32" s="57">
        <v>5.5</v>
      </c>
      <c r="HJ32" s="70" t="s">
        <v>585</v>
      </c>
      <c r="HK32" s="71"/>
      <c r="HL32" s="53" t="s">
        <v>434</v>
      </c>
      <c r="HM32" s="55">
        <v>1</v>
      </c>
      <c r="HN32" s="53"/>
      <c r="HO32" s="58">
        <f>8/1.13</f>
        <v>7.08</v>
      </c>
      <c r="HP32" s="58">
        <f t="shared" si="234"/>
        <v>7.08</v>
      </c>
      <c r="HQ32" s="55"/>
      <c r="HR32" s="57">
        <v>5.5</v>
      </c>
      <c r="HS32" s="70" t="s">
        <v>585</v>
      </c>
      <c r="HT32" s="71"/>
      <c r="HU32" s="53" t="s">
        <v>434</v>
      </c>
      <c r="HV32" s="55">
        <v>1</v>
      </c>
      <c r="HW32" s="53"/>
      <c r="HX32" s="58">
        <f>8/1.13</f>
        <v>7.08</v>
      </c>
      <c r="HY32" s="58">
        <f t="shared" si="235"/>
        <v>7.08</v>
      </c>
      <c r="HZ32" s="55"/>
      <c r="IA32" s="57">
        <v>5.5</v>
      </c>
      <c r="IB32" s="70" t="s">
        <v>585</v>
      </c>
      <c r="IC32" s="71"/>
      <c r="ID32" s="53" t="s">
        <v>434</v>
      </c>
      <c r="IE32" s="55">
        <v>1</v>
      </c>
      <c r="IF32" s="53"/>
      <c r="IG32" s="58">
        <f>8/1.13</f>
        <v>7.08</v>
      </c>
      <c r="IH32" s="58">
        <f t="shared" si="236"/>
        <v>7.08</v>
      </c>
      <c r="II32" s="55"/>
      <c r="IJ32" s="57">
        <v>5.5</v>
      </c>
      <c r="IK32" s="70" t="s">
        <v>585</v>
      </c>
      <c r="IL32" s="71"/>
      <c r="IM32" s="53" t="s">
        <v>434</v>
      </c>
      <c r="IN32" s="55">
        <v>1</v>
      </c>
      <c r="IO32" s="53"/>
      <c r="IP32" s="58">
        <f>8/1.13</f>
        <v>7.08</v>
      </c>
      <c r="IQ32" s="58">
        <f t="shared" si="237"/>
        <v>7.08</v>
      </c>
      <c r="IR32" s="55"/>
      <c r="IS32" s="57">
        <v>5.5</v>
      </c>
      <c r="IT32" s="70" t="s">
        <v>585</v>
      </c>
      <c r="IU32" s="71"/>
      <c r="IV32" s="53" t="s">
        <v>434</v>
      </c>
      <c r="IW32" s="55">
        <v>1</v>
      </c>
      <c r="IX32" s="53"/>
      <c r="IY32" s="58">
        <f>8/1.13</f>
        <v>7.08</v>
      </c>
      <c r="IZ32" s="58">
        <f t="shared" si="238"/>
        <v>7.08</v>
      </c>
      <c r="JA32" s="55"/>
      <c r="JB32" s="57">
        <v>5.5</v>
      </c>
      <c r="JC32" s="70" t="s">
        <v>585</v>
      </c>
      <c r="JD32" s="71"/>
      <c r="JE32" s="53" t="s">
        <v>434</v>
      </c>
      <c r="JF32" s="55">
        <v>1</v>
      </c>
      <c r="JG32" s="53"/>
      <c r="JH32" s="58">
        <f>8/1.13</f>
        <v>7.08</v>
      </c>
      <c r="JI32" s="58">
        <f t="shared" si="239"/>
        <v>7.08</v>
      </c>
      <c r="JJ32" s="55"/>
      <c r="JK32" s="57">
        <v>5.5</v>
      </c>
      <c r="JL32" s="70" t="s">
        <v>585</v>
      </c>
      <c r="JM32" s="71"/>
      <c r="JN32" s="53" t="s">
        <v>434</v>
      </c>
      <c r="JO32" s="55">
        <v>1</v>
      </c>
      <c r="JP32" s="53"/>
      <c r="JQ32" s="58">
        <f>8/1.13</f>
        <v>7.08</v>
      </c>
      <c r="JR32" s="58">
        <f t="shared" si="240"/>
        <v>7.08</v>
      </c>
      <c r="JS32" s="55"/>
      <c r="JT32" s="57">
        <v>5.5</v>
      </c>
      <c r="JU32" s="70" t="s">
        <v>585</v>
      </c>
      <c r="JV32" s="71"/>
      <c r="JW32" s="53" t="s">
        <v>434</v>
      </c>
      <c r="JX32" s="55">
        <v>1</v>
      </c>
      <c r="JY32" s="53"/>
      <c r="JZ32" s="58">
        <f>8/1.13</f>
        <v>7.08</v>
      </c>
      <c r="KA32" s="58">
        <f t="shared" si="241"/>
        <v>7.08</v>
      </c>
      <c r="KB32" s="55"/>
      <c r="KC32" s="57">
        <v>5.5</v>
      </c>
      <c r="KD32" s="70" t="s">
        <v>585</v>
      </c>
      <c r="KE32" s="71"/>
      <c r="KF32" s="53" t="s">
        <v>434</v>
      </c>
      <c r="KG32" s="55">
        <v>1</v>
      </c>
      <c r="KH32" s="53"/>
      <c r="KI32" s="58">
        <f>8/1.13</f>
        <v>7.08</v>
      </c>
      <c r="KJ32" s="58">
        <f t="shared" si="242"/>
        <v>7.08</v>
      </c>
      <c r="KK32" s="55"/>
      <c r="KL32" s="57">
        <v>5.5</v>
      </c>
      <c r="KM32" s="70" t="s">
        <v>585</v>
      </c>
      <c r="KN32" s="71"/>
      <c r="KO32" s="53" t="s">
        <v>434</v>
      </c>
      <c r="KP32" s="55">
        <v>1</v>
      </c>
      <c r="KQ32" s="53"/>
      <c r="KR32" s="58">
        <f>8/1.13</f>
        <v>7.08</v>
      </c>
      <c r="KS32" s="58">
        <f t="shared" si="243"/>
        <v>7.08</v>
      </c>
      <c r="KT32" s="55"/>
      <c r="KU32" s="57">
        <v>5.5</v>
      </c>
      <c r="KV32" s="70" t="s">
        <v>585</v>
      </c>
      <c r="KW32" s="71"/>
      <c r="KX32" s="53" t="s">
        <v>434</v>
      </c>
      <c r="KY32" s="55">
        <v>1</v>
      </c>
      <c r="KZ32" s="53"/>
      <c r="LA32" s="58">
        <f>8/1.13</f>
        <v>7.08</v>
      </c>
      <c r="LB32" s="58">
        <f t="shared" si="244"/>
        <v>7.08</v>
      </c>
      <c r="LC32" s="55"/>
      <c r="LD32" s="57">
        <v>5.5</v>
      </c>
      <c r="LE32" s="70" t="s">
        <v>585</v>
      </c>
      <c r="LF32" s="71"/>
      <c r="LG32" s="53" t="s">
        <v>434</v>
      </c>
      <c r="LH32" s="55">
        <v>1</v>
      </c>
      <c r="LI32" s="53"/>
      <c r="LJ32" s="58">
        <f>8/1.13</f>
        <v>7.08</v>
      </c>
      <c r="LK32" s="58">
        <f t="shared" si="245"/>
        <v>7.08</v>
      </c>
      <c r="LL32" s="55"/>
      <c r="LM32" s="57">
        <v>5.5</v>
      </c>
      <c r="LN32" s="70" t="s">
        <v>585</v>
      </c>
      <c r="LO32" s="71"/>
      <c r="LP32" s="53" t="s">
        <v>434</v>
      </c>
      <c r="LQ32" s="55">
        <v>1</v>
      </c>
      <c r="LR32" s="53"/>
      <c r="LS32" s="58">
        <f>8/1.13</f>
        <v>7.08</v>
      </c>
      <c r="LT32" s="58">
        <f t="shared" si="246"/>
        <v>7.08</v>
      </c>
      <c r="LU32" s="55"/>
      <c r="LV32" s="57">
        <v>5.5</v>
      </c>
      <c r="LW32" s="70" t="s">
        <v>585</v>
      </c>
      <c r="LX32" s="71"/>
      <c r="LY32" s="53" t="s">
        <v>434</v>
      </c>
      <c r="LZ32" s="55">
        <v>1</v>
      </c>
      <c r="MA32" s="53"/>
      <c r="MB32" s="58">
        <f>8/1.13</f>
        <v>7.08</v>
      </c>
      <c r="MC32" s="58">
        <f t="shared" si="247"/>
        <v>7.08</v>
      </c>
      <c r="MD32" s="55"/>
      <c r="ME32" s="57">
        <v>5.5</v>
      </c>
      <c r="MF32" s="70" t="s">
        <v>585</v>
      </c>
      <c r="MG32" s="71"/>
      <c r="MH32" s="53" t="s">
        <v>434</v>
      </c>
      <c r="MI32" s="55">
        <v>1</v>
      </c>
      <c r="MJ32" s="53"/>
      <c r="MK32" s="58">
        <f>8/1.13</f>
        <v>7.08</v>
      </c>
      <c r="ML32" s="58">
        <f t="shared" si="248"/>
        <v>7.08</v>
      </c>
      <c r="MM32" s="55"/>
      <c r="MN32" s="57">
        <v>5.5</v>
      </c>
      <c r="MO32" s="70" t="s">
        <v>585</v>
      </c>
      <c r="MP32" s="71"/>
      <c r="MQ32" s="53" t="s">
        <v>434</v>
      </c>
      <c r="MR32" s="55">
        <v>1</v>
      </c>
      <c r="MS32" s="53"/>
      <c r="MT32" s="58">
        <f>8/1.13</f>
        <v>7.08</v>
      </c>
      <c r="MU32" s="58">
        <f t="shared" si="249"/>
        <v>7.08</v>
      </c>
      <c r="MV32" s="55"/>
      <c r="MW32" s="57">
        <v>5.5</v>
      </c>
      <c r="MX32" s="70" t="s">
        <v>585</v>
      </c>
      <c r="MY32" s="71"/>
      <c r="MZ32" s="53" t="s">
        <v>434</v>
      </c>
      <c r="NA32" s="55">
        <v>1</v>
      </c>
      <c r="NB32" s="53"/>
      <c r="NC32" s="58">
        <f>8/1.13</f>
        <v>7.08</v>
      </c>
      <c r="ND32" s="58">
        <f t="shared" si="250"/>
        <v>7.08</v>
      </c>
      <c r="NE32" s="55"/>
      <c r="NF32" s="57">
        <v>5.5</v>
      </c>
      <c r="NG32" s="70" t="s">
        <v>585</v>
      </c>
      <c r="NH32" s="71"/>
      <c r="NI32" s="53" t="s">
        <v>434</v>
      </c>
      <c r="NJ32" s="55">
        <v>1</v>
      </c>
      <c r="NK32" s="53"/>
      <c r="NL32" s="58">
        <f>8/1.13</f>
        <v>7.08</v>
      </c>
      <c r="NM32" s="58">
        <f t="shared" si="251"/>
        <v>7.08</v>
      </c>
      <c r="NN32" s="55"/>
      <c r="NO32" s="57">
        <v>5.5</v>
      </c>
      <c r="NP32" s="70" t="s">
        <v>585</v>
      </c>
      <c r="NQ32" s="71"/>
      <c r="NR32" s="53" t="s">
        <v>434</v>
      </c>
      <c r="NS32" s="55">
        <v>1</v>
      </c>
      <c r="NT32" s="53"/>
      <c r="NU32" s="58">
        <f>8/1.13</f>
        <v>7.08</v>
      </c>
      <c r="NV32" s="58">
        <f t="shared" si="252"/>
        <v>7.08</v>
      </c>
      <c r="NW32" s="55"/>
      <c r="NX32" s="57">
        <v>5.5</v>
      </c>
      <c r="NY32" s="70" t="s">
        <v>585</v>
      </c>
      <c r="NZ32" s="71"/>
      <c r="OA32" s="53" t="s">
        <v>434</v>
      </c>
      <c r="OB32" s="55">
        <v>1</v>
      </c>
      <c r="OC32" s="53"/>
      <c r="OD32" s="58">
        <f>8/1.13</f>
        <v>7.08</v>
      </c>
      <c r="OE32" s="58">
        <f t="shared" si="253"/>
        <v>7.08</v>
      </c>
      <c r="OF32" s="55"/>
      <c r="OG32" s="57">
        <v>5.5</v>
      </c>
      <c r="OH32" s="70" t="s">
        <v>585</v>
      </c>
      <c r="OI32" s="71"/>
      <c r="OJ32" s="53" t="s">
        <v>434</v>
      </c>
      <c r="OK32" s="55">
        <v>1</v>
      </c>
      <c r="OL32" s="53"/>
      <c r="OM32" s="58">
        <f>8/1.13</f>
        <v>7.08</v>
      </c>
      <c r="ON32" s="58">
        <f t="shared" si="254"/>
        <v>7.08</v>
      </c>
      <c r="OO32" s="55"/>
      <c r="OP32" s="57">
        <v>5.5</v>
      </c>
      <c r="OQ32" s="70" t="s">
        <v>585</v>
      </c>
      <c r="OR32" s="71"/>
      <c r="OS32" s="53" t="s">
        <v>434</v>
      </c>
      <c r="OT32" s="55">
        <v>1</v>
      </c>
      <c r="OU32" s="53"/>
      <c r="OV32" s="58">
        <f>8/1.13</f>
        <v>7.08</v>
      </c>
      <c r="OW32" s="58">
        <f t="shared" si="255"/>
        <v>7.08</v>
      </c>
      <c r="OX32" s="55"/>
      <c r="OY32" s="57">
        <v>5.5</v>
      </c>
      <c r="OZ32" s="70" t="s">
        <v>585</v>
      </c>
      <c r="PA32" s="71"/>
      <c r="PB32" s="53" t="s">
        <v>434</v>
      </c>
      <c r="PC32" s="55">
        <v>1</v>
      </c>
      <c r="PD32" s="53"/>
      <c r="PE32" s="58">
        <f>8/1.13</f>
        <v>7.08</v>
      </c>
      <c r="PF32" s="58">
        <f t="shared" si="256"/>
        <v>7.08</v>
      </c>
      <c r="PG32" s="55"/>
      <c r="PH32" s="57">
        <v>5.5</v>
      </c>
      <c r="PI32" s="70" t="s">
        <v>585</v>
      </c>
      <c r="PJ32" s="71"/>
      <c r="PK32" s="53" t="s">
        <v>434</v>
      </c>
      <c r="PL32" s="55">
        <v>1</v>
      </c>
      <c r="PM32" s="53"/>
      <c r="PN32" s="58">
        <f>8/1.13</f>
        <v>7.08</v>
      </c>
      <c r="PO32" s="58">
        <f t="shared" si="257"/>
        <v>7.08</v>
      </c>
      <c r="PP32" s="55"/>
      <c r="PQ32" s="57">
        <v>5.5</v>
      </c>
      <c r="PR32" s="70" t="s">
        <v>585</v>
      </c>
      <c r="PS32" s="71"/>
      <c r="PT32" s="53" t="s">
        <v>434</v>
      </c>
      <c r="PU32" s="55">
        <v>1</v>
      </c>
      <c r="PV32" s="53"/>
      <c r="PW32" s="58">
        <f>8/1.13</f>
        <v>7.08</v>
      </c>
      <c r="PX32" s="58">
        <f t="shared" si="258"/>
        <v>7.08</v>
      </c>
      <c r="PY32" s="55"/>
      <c r="PZ32" s="57">
        <v>5.5</v>
      </c>
      <c r="QA32" s="70" t="s">
        <v>585</v>
      </c>
      <c r="QB32" s="71"/>
      <c r="QC32" s="53" t="s">
        <v>434</v>
      </c>
      <c r="QD32" s="55">
        <v>1</v>
      </c>
      <c r="QE32" s="53"/>
      <c r="QF32" s="58">
        <f>8/1.13</f>
        <v>7.08</v>
      </c>
      <c r="QG32" s="58">
        <f t="shared" si="259"/>
        <v>7.08</v>
      </c>
      <c r="QH32" s="55"/>
      <c r="QI32" s="57">
        <v>5.5</v>
      </c>
      <c r="QJ32" s="70" t="s">
        <v>585</v>
      </c>
      <c r="QK32" s="71"/>
      <c r="QL32" s="53" t="s">
        <v>434</v>
      </c>
      <c r="QM32" s="55">
        <v>1</v>
      </c>
      <c r="QN32" s="53"/>
      <c r="QO32" s="58">
        <f>8/1.13</f>
        <v>7.08</v>
      </c>
      <c r="QP32" s="58">
        <f t="shared" si="260"/>
        <v>7.08</v>
      </c>
      <c r="QQ32" s="55"/>
      <c r="QR32" s="57">
        <v>5.5</v>
      </c>
      <c r="QS32" s="70" t="s">
        <v>585</v>
      </c>
      <c r="QT32" s="71"/>
      <c r="QU32" s="53" t="s">
        <v>434</v>
      </c>
      <c r="QV32" s="55">
        <v>1</v>
      </c>
      <c r="QW32" s="53"/>
      <c r="QX32" s="58">
        <f>8/1.13</f>
        <v>7.08</v>
      </c>
      <c r="QY32" s="58">
        <f t="shared" si="261"/>
        <v>7.08</v>
      </c>
      <c r="QZ32" s="55"/>
      <c r="RA32" s="57">
        <v>5.5</v>
      </c>
      <c r="RB32" s="70" t="s">
        <v>585</v>
      </c>
      <c r="RC32" s="71"/>
      <c r="RD32" s="53" t="s">
        <v>434</v>
      </c>
      <c r="RE32" s="55">
        <v>1</v>
      </c>
      <c r="RF32" s="53"/>
      <c r="RG32" s="58">
        <f>8/1.13</f>
        <v>7.08</v>
      </c>
      <c r="RH32" s="58">
        <f t="shared" si="262"/>
        <v>7.08</v>
      </c>
      <c r="RI32" s="55"/>
      <c r="RJ32" s="57">
        <v>5.5</v>
      </c>
      <c r="RK32" s="70" t="s">
        <v>585</v>
      </c>
      <c r="RL32" s="71"/>
      <c r="RM32" s="53" t="s">
        <v>434</v>
      </c>
      <c r="RN32" s="55">
        <v>1</v>
      </c>
      <c r="RO32" s="53"/>
      <c r="RP32" s="58">
        <f>8/1.13</f>
        <v>7.08</v>
      </c>
      <c r="RQ32" s="58">
        <f t="shared" si="263"/>
        <v>7.08</v>
      </c>
      <c r="RR32" s="55"/>
      <c r="RS32" s="57">
        <v>5.5</v>
      </c>
      <c r="RT32" s="70" t="s">
        <v>585</v>
      </c>
      <c r="RU32" s="71"/>
      <c r="RV32" s="53" t="s">
        <v>434</v>
      </c>
      <c r="RW32" s="55">
        <v>1</v>
      </c>
      <c r="RX32" s="53"/>
      <c r="RY32" s="58">
        <f>8/1.13</f>
        <v>7.08</v>
      </c>
      <c r="RZ32" s="58">
        <f t="shared" si="264"/>
        <v>7.08</v>
      </c>
      <c r="SA32" s="55"/>
      <c r="SB32" s="57">
        <v>5.5</v>
      </c>
      <c r="SC32" s="70" t="s">
        <v>585</v>
      </c>
      <c r="SD32" s="71"/>
      <c r="SE32" s="53" t="s">
        <v>434</v>
      </c>
      <c r="SF32" s="55">
        <v>1</v>
      </c>
      <c r="SG32" s="53"/>
      <c r="SH32" s="58">
        <f>8/1.13</f>
        <v>7.08</v>
      </c>
      <c r="SI32" s="58">
        <f t="shared" si="265"/>
        <v>7.08</v>
      </c>
      <c r="SJ32" s="55"/>
      <c r="SK32" s="57">
        <v>5.5</v>
      </c>
      <c r="SL32" s="70" t="s">
        <v>585</v>
      </c>
      <c r="SM32" s="71"/>
      <c r="SN32" s="53" t="s">
        <v>434</v>
      </c>
      <c r="SO32" s="55">
        <v>1</v>
      </c>
      <c r="SP32" s="53"/>
      <c r="SQ32" s="58">
        <f>8/1.13</f>
        <v>7.08</v>
      </c>
      <c r="SR32" s="58">
        <f t="shared" si="266"/>
        <v>7.08</v>
      </c>
      <c r="SS32" s="55"/>
      <c r="ST32" s="57">
        <v>5.5</v>
      </c>
      <c r="SU32" s="70" t="s">
        <v>585</v>
      </c>
      <c r="SV32" s="71"/>
      <c r="SW32" s="53" t="s">
        <v>434</v>
      </c>
      <c r="SX32" s="55">
        <v>1</v>
      </c>
      <c r="SY32" s="53"/>
      <c r="SZ32" s="58">
        <f>8/1.13</f>
        <v>7.08</v>
      </c>
      <c r="TA32" s="58">
        <f t="shared" si="267"/>
        <v>7.08</v>
      </c>
      <c r="TB32" s="55"/>
      <c r="TC32" s="57">
        <v>5.5</v>
      </c>
      <c r="TD32" s="70" t="s">
        <v>585</v>
      </c>
      <c r="TE32" s="71"/>
      <c r="TF32" s="53" t="s">
        <v>434</v>
      </c>
      <c r="TG32" s="55">
        <v>1</v>
      </c>
      <c r="TH32" s="53"/>
      <c r="TI32" s="58">
        <f>8/1.13</f>
        <v>7.08</v>
      </c>
      <c r="TJ32" s="58">
        <f t="shared" si="268"/>
        <v>7.08</v>
      </c>
      <c r="TK32" s="55"/>
      <c r="TL32" s="57">
        <v>5.5</v>
      </c>
      <c r="TM32" s="70" t="s">
        <v>585</v>
      </c>
      <c r="TN32" s="71"/>
      <c r="TO32" s="53" t="s">
        <v>434</v>
      </c>
      <c r="TP32" s="55">
        <v>1</v>
      </c>
      <c r="TQ32" s="53"/>
      <c r="TR32" s="58">
        <f>8/1.13</f>
        <v>7.08</v>
      </c>
      <c r="TS32" s="58">
        <f t="shared" si="269"/>
        <v>7.08</v>
      </c>
      <c r="TT32" s="55"/>
      <c r="TU32" s="57">
        <v>5.5</v>
      </c>
      <c r="TV32" s="70" t="s">
        <v>585</v>
      </c>
      <c r="TW32" s="71"/>
      <c r="TX32" s="53" t="s">
        <v>434</v>
      </c>
      <c r="TY32" s="55">
        <v>1</v>
      </c>
      <c r="TZ32" s="53"/>
      <c r="UA32" s="58">
        <f>8/1.13</f>
        <v>7.08</v>
      </c>
      <c r="UB32" s="58">
        <f t="shared" si="270"/>
        <v>7.08</v>
      </c>
      <c r="UC32" s="55"/>
      <c r="UD32" s="57">
        <v>5.5</v>
      </c>
      <c r="UE32" s="70" t="s">
        <v>585</v>
      </c>
      <c r="UF32" s="71"/>
      <c r="UG32" s="53" t="s">
        <v>434</v>
      </c>
      <c r="UH32" s="55">
        <v>1</v>
      </c>
      <c r="UI32" s="53"/>
      <c r="UJ32" s="58">
        <f>8/1.13</f>
        <v>7.08</v>
      </c>
      <c r="UK32" s="58">
        <f t="shared" si="271"/>
        <v>7.08</v>
      </c>
      <c r="UL32" s="55"/>
      <c r="UM32" s="57">
        <v>5.5</v>
      </c>
      <c r="UN32" s="70" t="s">
        <v>585</v>
      </c>
      <c r="UO32" s="71"/>
      <c r="UP32" s="53" t="s">
        <v>434</v>
      </c>
      <c r="UQ32" s="55">
        <v>1</v>
      </c>
      <c r="UR32" s="53"/>
      <c r="US32" s="58">
        <f>8/1.13</f>
        <v>7.08</v>
      </c>
      <c r="UT32" s="58">
        <f t="shared" si="272"/>
        <v>7.08</v>
      </c>
      <c r="UU32" s="55"/>
      <c r="UV32" s="57">
        <v>5.5</v>
      </c>
      <c r="UW32" s="70" t="s">
        <v>585</v>
      </c>
      <c r="UX32" s="71"/>
      <c r="UY32" s="53" t="s">
        <v>434</v>
      </c>
      <c r="UZ32" s="55">
        <v>1</v>
      </c>
      <c r="VA32" s="53"/>
      <c r="VB32" s="58">
        <f>8/1.13</f>
        <v>7.08</v>
      </c>
      <c r="VC32" s="58">
        <f t="shared" si="273"/>
        <v>7.08</v>
      </c>
      <c r="VD32" s="55"/>
      <c r="VE32" s="57">
        <v>5.5</v>
      </c>
      <c r="VF32" s="70" t="s">
        <v>585</v>
      </c>
      <c r="VG32" s="71"/>
      <c r="VH32" s="53" t="s">
        <v>434</v>
      </c>
      <c r="VI32" s="55">
        <v>1</v>
      </c>
      <c r="VJ32" s="53"/>
      <c r="VK32" s="58">
        <f>8/1.13</f>
        <v>7.08</v>
      </c>
      <c r="VL32" s="58">
        <f t="shared" si="274"/>
        <v>7.08</v>
      </c>
      <c r="VM32" s="55"/>
      <c r="VN32" s="57">
        <v>5.5</v>
      </c>
      <c r="VO32" s="70" t="s">
        <v>585</v>
      </c>
      <c r="VP32" s="71"/>
      <c r="VQ32" s="53" t="s">
        <v>434</v>
      </c>
      <c r="VR32" s="55">
        <v>1</v>
      </c>
      <c r="VS32" s="53"/>
      <c r="VT32" s="58">
        <f>8/1.13</f>
        <v>7.08</v>
      </c>
      <c r="VU32" s="58">
        <f t="shared" si="275"/>
        <v>7.08</v>
      </c>
      <c r="VV32" s="55"/>
      <c r="VW32" s="57">
        <v>5.5</v>
      </c>
      <c r="VX32" s="70" t="s">
        <v>585</v>
      </c>
      <c r="VY32" s="71"/>
      <c r="VZ32" s="53" t="s">
        <v>434</v>
      </c>
      <c r="WA32" s="55">
        <v>1</v>
      </c>
      <c r="WB32" s="53"/>
      <c r="WC32" s="58">
        <f>8/1.13</f>
        <v>7.08</v>
      </c>
      <c r="WD32" s="58">
        <f t="shared" si="276"/>
        <v>7.08</v>
      </c>
      <c r="WE32" s="55"/>
      <c r="WF32" s="57">
        <v>5.5</v>
      </c>
      <c r="WG32" s="70" t="s">
        <v>585</v>
      </c>
      <c r="WH32" s="71"/>
      <c r="WI32" s="53" t="s">
        <v>434</v>
      </c>
      <c r="WJ32" s="55">
        <v>1</v>
      </c>
      <c r="WK32" s="53"/>
      <c r="WL32" s="58">
        <f>8/1.13</f>
        <v>7.08</v>
      </c>
      <c r="WM32" s="58">
        <f t="shared" si="277"/>
        <v>7.08</v>
      </c>
      <c r="WN32" s="55"/>
      <c r="WO32" s="57">
        <v>5.5</v>
      </c>
      <c r="WP32" s="70" t="s">
        <v>585</v>
      </c>
      <c r="WQ32" s="71"/>
      <c r="WR32" s="53" t="s">
        <v>434</v>
      </c>
      <c r="WS32" s="55">
        <v>1</v>
      </c>
      <c r="WT32" s="53"/>
      <c r="WU32" s="58">
        <f>8/1.13</f>
        <v>7.08</v>
      </c>
      <c r="WV32" s="58">
        <f t="shared" si="278"/>
        <v>7.08</v>
      </c>
      <c r="WW32" s="55"/>
      <c r="WX32" s="57">
        <v>5.5</v>
      </c>
      <c r="WY32" s="70" t="s">
        <v>585</v>
      </c>
      <c r="WZ32" s="71"/>
      <c r="XA32" s="53" t="s">
        <v>434</v>
      </c>
      <c r="XB32" s="55">
        <v>1</v>
      </c>
      <c r="XC32" s="53"/>
      <c r="XD32" s="58">
        <f>8/1.13</f>
        <v>7.08</v>
      </c>
      <c r="XE32" s="58">
        <f t="shared" si="279"/>
        <v>7.08</v>
      </c>
      <c r="XF32" s="55"/>
      <c r="XG32" s="57">
        <v>5.5</v>
      </c>
      <c r="XH32" s="70" t="s">
        <v>585</v>
      </c>
      <c r="XI32" s="71"/>
      <c r="XJ32" s="53" t="s">
        <v>434</v>
      </c>
      <c r="XK32" s="55">
        <v>1</v>
      </c>
      <c r="XL32" s="53"/>
      <c r="XM32" s="58">
        <f>8/1.13</f>
        <v>7.08</v>
      </c>
      <c r="XN32" s="58">
        <f t="shared" si="280"/>
        <v>7.08</v>
      </c>
      <c r="XO32" s="55"/>
      <c r="XP32" s="57">
        <v>5.5</v>
      </c>
      <c r="XQ32" s="70" t="s">
        <v>585</v>
      </c>
      <c r="XR32" s="71"/>
      <c r="XS32" s="53" t="s">
        <v>434</v>
      </c>
      <c r="XT32" s="55">
        <v>1</v>
      </c>
      <c r="XU32" s="53"/>
      <c r="XV32" s="58">
        <f>8/1.13</f>
        <v>7.08</v>
      </c>
      <c r="XW32" s="58">
        <f t="shared" si="281"/>
        <v>7.08</v>
      </c>
      <c r="XX32" s="55"/>
    </row>
    <row r="33" spans="1:648">
      <c r="A33" s="72">
        <v>6</v>
      </c>
      <c r="B33" s="73" t="s">
        <v>586</v>
      </c>
      <c r="C33" s="73"/>
      <c r="D33" s="73" t="s">
        <v>434</v>
      </c>
      <c r="E33" s="73">
        <v>1</v>
      </c>
      <c r="F33" s="67">
        <v>0</v>
      </c>
      <c r="G33" s="74">
        <v>30</v>
      </c>
      <c r="H33" s="75">
        <f t="shared" si="210"/>
        <v>30</v>
      </c>
      <c r="I33" s="75" t="s">
        <v>567</v>
      </c>
      <c r="J33" s="72">
        <v>6</v>
      </c>
      <c r="K33" s="73" t="s">
        <v>586</v>
      </c>
      <c r="L33" s="73"/>
      <c r="M33" s="73" t="s">
        <v>434</v>
      </c>
      <c r="N33" s="73">
        <v>1</v>
      </c>
      <c r="O33" s="67">
        <v>0</v>
      </c>
      <c r="P33" s="74">
        <v>30</v>
      </c>
      <c r="Q33" s="75">
        <f t="shared" si="211"/>
        <v>30</v>
      </c>
      <c r="R33" s="75" t="s">
        <v>567</v>
      </c>
      <c r="S33" s="72">
        <v>6</v>
      </c>
      <c r="T33" s="73" t="s">
        <v>586</v>
      </c>
      <c r="U33" s="73"/>
      <c r="V33" s="73" t="s">
        <v>434</v>
      </c>
      <c r="W33" s="73">
        <v>1</v>
      </c>
      <c r="X33" s="67">
        <v>0</v>
      </c>
      <c r="Y33" s="74">
        <v>30</v>
      </c>
      <c r="Z33" s="75">
        <f t="shared" si="212"/>
        <v>30</v>
      </c>
      <c r="AA33" s="75" t="s">
        <v>567</v>
      </c>
      <c r="AB33" s="72">
        <v>6</v>
      </c>
      <c r="AC33" s="73" t="s">
        <v>586</v>
      </c>
      <c r="AD33" s="73"/>
      <c r="AE33" s="73" t="s">
        <v>434</v>
      </c>
      <c r="AF33" s="73">
        <v>1</v>
      </c>
      <c r="AG33" s="67">
        <v>0</v>
      </c>
      <c r="AH33" s="74">
        <v>30</v>
      </c>
      <c r="AI33" s="75">
        <f t="shared" si="213"/>
        <v>30</v>
      </c>
      <c r="AJ33" s="75" t="s">
        <v>567</v>
      </c>
      <c r="AK33" s="72">
        <v>6</v>
      </c>
      <c r="AL33" s="73" t="s">
        <v>586</v>
      </c>
      <c r="AM33" s="73"/>
      <c r="AN33" s="73" t="s">
        <v>434</v>
      </c>
      <c r="AO33" s="73">
        <v>1</v>
      </c>
      <c r="AP33" s="67">
        <v>0</v>
      </c>
      <c r="AQ33" s="74">
        <v>30</v>
      </c>
      <c r="AR33" s="75">
        <f t="shared" si="214"/>
        <v>30</v>
      </c>
      <c r="AS33" s="75" t="s">
        <v>567</v>
      </c>
      <c r="AT33" s="72">
        <v>6</v>
      </c>
      <c r="AU33" s="73" t="s">
        <v>586</v>
      </c>
      <c r="AV33" s="73"/>
      <c r="AW33" s="73" t="s">
        <v>434</v>
      </c>
      <c r="AX33" s="73">
        <v>1</v>
      </c>
      <c r="AY33" s="67">
        <v>0</v>
      </c>
      <c r="AZ33" s="74">
        <v>30</v>
      </c>
      <c r="BA33" s="75">
        <f t="shared" si="215"/>
        <v>30</v>
      </c>
      <c r="BB33" s="75" t="s">
        <v>567</v>
      </c>
      <c r="BC33" s="72">
        <v>6</v>
      </c>
      <c r="BD33" s="73" t="s">
        <v>586</v>
      </c>
      <c r="BE33" s="73"/>
      <c r="BF33" s="73" t="s">
        <v>434</v>
      </c>
      <c r="BG33" s="73">
        <v>1</v>
      </c>
      <c r="BH33" s="67">
        <v>0</v>
      </c>
      <c r="BI33" s="74">
        <v>30</v>
      </c>
      <c r="BJ33" s="75">
        <f t="shared" si="216"/>
        <v>30</v>
      </c>
      <c r="BK33" s="75" t="s">
        <v>567</v>
      </c>
      <c r="BL33" s="72">
        <v>6</v>
      </c>
      <c r="BM33" s="73" t="s">
        <v>586</v>
      </c>
      <c r="BN33" s="73"/>
      <c r="BO33" s="73" t="s">
        <v>434</v>
      </c>
      <c r="BP33" s="73">
        <v>1</v>
      </c>
      <c r="BQ33" s="67">
        <v>0</v>
      </c>
      <c r="BR33" s="74">
        <v>30</v>
      </c>
      <c r="BS33" s="75">
        <f t="shared" si="217"/>
        <v>30</v>
      </c>
      <c r="BT33" s="75" t="s">
        <v>567</v>
      </c>
      <c r="BU33" s="72">
        <v>6</v>
      </c>
      <c r="BV33" s="73" t="s">
        <v>586</v>
      </c>
      <c r="BW33" s="73"/>
      <c r="BX33" s="73" t="s">
        <v>434</v>
      </c>
      <c r="BY33" s="73">
        <v>1</v>
      </c>
      <c r="BZ33" s="67">
        <v>0</v>
      </c>
      <c r="CA33" s="74">
        <v>30</v>
      </c>
      <c r="CB33" s="75">
        <f t="shared" si="218"/>
        <v>30</v>
      </c>
      <c r="CC33" s="75" t="s">
        <v>567</v>
      </c>
      <c r="CD33" s="72">
        <v>6</v>
      </c>
      <c r="CE33" s="73" t="s">
        <v>586</v>
      </c>
      <c r="CF33" s="73"/>
      <c r="CG33" s="73" t="s">
        <v>434</v>
      </c>
      <c r="CH33" s="73">
        <v>1</v>
      </c>
      <c r="CI33" s="67">
        <v>0</v>
      </c>
      <c r="CJ33" s="74">
        <v>30</v>
      </c>
      <c r="CK33" s="75">
        <f t="shared" si="219"/>
        <v>30</v>
      </c>
      <c r="CL33" s="75" t="s">
        <v>567</v>
      </c>
      <c r="CM33" s="72">
        <v>6</v>
      </c>
      <c r="CN33" s="73" t="s">
        <v>586</v>
      </c>
      <c r="CO33" s="73"/>
      <c r="CP33" s="73" t="s">
        <v>434</v>
      </c>
      <c r="CQ33" s="73">
        <v>1</v>
      </c>
      <c r="CR33" s="67">
        <v>0</v>
      </c>
      <c r="CS33" s="74">
        <v>30</v>
      </c>
      <c r="CT33" s="75">
        <f t="shared" si="220"/>
        <v>30</v>
      </c>
      <c r="CU33" s="75" t="s">
        <v>567</v>
      </c>
      <c r="CV33" s="72">
        <v>6</v>
      </c>
      <c r="CW33" s="73" t="s">
        <v>586</v>
      </c>
      <c r="CX33" s="73"/>
      <c r="CY33" s="73" t="s">
        <v>434</v>
      </c>
      <c r="CZ33" s="73">
        <v>1</v>
      </c>
      <c r="DA33" s="67">
        <v>0</v>
      </c>
      <c r="DB33" s="74">
        <v>30</v>
      </c>
      <c r="DC33" s="75">
        <f t="shared" si="221"/>
        <v>30</v>
      </c>
      <c r="DD33" s="75" t="s">
        <v>567</v>
      </c>
      <c r="DE33" s="72">
        <v>6</v>
      </c>
      <c r="DF33" s="73" t="s">
        <v>586</v>
      </c>
      <c r="DG33" s="73"/>
      <c r="DH33" s="73" t="s">
        <v>434</v>
      </c>
      <c r="DI33" s="73">
        <v>1</v>
      </c>
      <c r="DJ33" s="67">
        <v>0</v>
      </c>
      <c r="DK33" s="74">
        <v>30</v>
      </c>
      <c r="DL33" s="75">
        <f t="shared" si="222"/>
        <v>30</v>
      </c>
      <c r="DM33" s="75" t="s">
        <v>567</v>
      </c>
      <c r="DN33" s="72">
        <v>6</v>
      </c>
      <c r="DO33" s="73" t="s">
        <v>586</v>
      </c>
      <c r="DP33" s="73"/>
      <c r="DQ33" s="73" t="s">
        <v>434</v>
      </c>
      <c r="DR33" s="73">
        <v>1</v>
      </c>
      <c r="DS33" s="67">
        <v>0</v>
      </c>
      <c r="DT33" s="74">
        <v>30</v>
      </c>
      <c r="DU33" s="75">
        <f t="shared" si="223"/>
        <v>30</v>
      </c>
      <c r="DV33" s="75" t="s">
        <v>567</v>
      </c>
      <c r="DW33" s="72">
        <v>6</v>
      </c>
      <c r="DX33" s="73" t="s">
        <v>586</v>
      </c>
      <c r="DY33" s="73"/>
      <c r="DZ33" s="73" t="s">
        <v>434</v>
      </c>
      <c r="EA33" s="73">
        <v>1</v>
      </c>
      <c r="EB33" s="67">
        <v>0</v>
      </c>
      <c r="EC33" s="74">
        <v>30</v>
      </c>
      <c r="ED33" s="75">
        <f t="shared" si="224"/>
        <v>30</v>
      </c>
      <c r="EE33" s="75" t="s">
        <v>567</v>
      </c>
      <c r="EF33" s="72">
        <v>6</v>
      </c>
      <c r="EG33" s="73" t="s">
        <v>586</v>
      </c>
      <c r="EH33" s="73"/>
      <c r="EI33" s="73" t="s">
        <v>434</v>
      </c>
      <c r="EJ33" s="73">
        <v>1</v>
      </c>
      <c r="EK33" s="67">
        <v>0</v>
      </c>
      <c r="EL33" s="74">
        <v>30</v>
      </c>
      <c r="EM33" s="75">
        <f t="shared" si="225"/>
        <v>30</v>
      </c>
      <c r="EN33" s="75" t="s">
        <v>567</v>
      </c>
      <c r="EO33" s="72">
        <v>6</v>
      </c>
      <c r="EP33" s="73" t="s">
        <v>586</v>
      </c>
      <c r="EQ33" s="73"/>
      <c r="ER33" s="73" t="s">
        <v>434</v>
      </c>
      <c r="ES33" s="73">
        <v>1</v>
      </c>
      <c r="ET33" s="67">
        <v>0</v>
      </c>
      <c r="EU33" s="74">
        <v>30</v>
      </c>
      <c r="EV33" s="75">
        <f t="shared" si="226"/>
        <v>30</v>
      </c>
      <c r="EW33" s="75" t="s">
        <v>567</v>
      </c>
      <c r="EX33" s="72">
        <v>6</v>
      </c>
      <c r="EY33" s="73" t="s">
        <v>586</v>
      </c>
      <c r="EZ33" s="73"/>
      <c r="FA33" s="73" t="s">
        <v>434</v>
      </c>
      <c r="FB33" s="73">
        <v>1</v>
      </c>
      <c r="FC33" s="67">
        <v>0</v>
      </c>
      <c r="FD33" s="74">
        <v>30</v>
      </c>
      <c r="FE33" s="75">
        <f t="shared" si="227"/>
        <v>30</v>
      </c>
      <c r="FF33" s="75" t="s">
        <v>567</v>
      </c>
      <c r="FG33" s="72">
        <v>6</v>
      </c>
      <c r="FH33" s="73" t="s">
        <v>586</v>
      </c>
      <c r="FI33" s="73"/>
      <c r="FJ33" s="73" t="s">
        <v>434</v>
      </c>
      <c r="FK33" s="73">
        <v>1</v>
      </c>
      <c r="FL33" s="67">
        <v>0</v>
      </c>
      <c r="FM33" s="74">
        <v>30</v>
      </c>
      <c r="FN33" s="75">
        <f t="shared" si="228"/>
        <v>30</v>
      </c>
      <c r="FO33" s="75" t="s">
        <v>567</v>
      </c>
      <c r="FP33" s="72">
        <v>6</v>
      </c>
      <c r="FQ33" s="73" t="s">
        <v>586</v>
      </c>
      <c r="FR33" s="73"/>
      <c r="FS33" s="73" t="s">
        <v>434</v>
      </c>
      <c r="FT33" s="73">
        <v>1</v>
      </c>
      <c r="FU33" s="67">
        <v>0</v>
      </c>
      <c r="FV33" s="74">
        <v>30</v>
      </c>
      <c r="FW33" s="75">
        <f t="shared" si="229"/>
        <v>30</v>
      </c>
      <c r="FX33" s="75" t="s">
        <v>567</v>
      </c>
      <c r="FY33" s="72">
        <v>6</v>
      </c>
      <c r="FZ33" s="73" t="s">
        <v>586</v>
      </c>
      <c r="GA33" s="73"/>
      <c r="GB33" s="73" t="s">
        <v>434</v>
      </c>
      <c r="GC33" s="73">
        <v>1</v>
      </c>
      <c r="GD33" s="67">
        <v>0</v>
      </c>
      <c r="GE33" s="74">
        <v>30</v>
      </c>
      <c r="GF33" s="75">
        <f t="shared" si="230"/>
        <v>30</v>
      </c>
      <c r="GG33" s="75" t="s">
        <v>567</v>
      </c>
      <c r="GH33" s="72">
        <v>6</v>
      </c>
      <c r="GI33" s="73" t="s">
        <v>586</v>
      </c>
      <c r="GJ33" s="73"/>
      <c r="GK33" s="73" t="s">
        <v>434</v>
      </c>
      <c r="GL33" s="73">
        <v>1</v>
      </c>
      <c r="GM33" s="67">
        <v>0</v>
      </c>
      <c r="GN33" s="74">
        <v>30</v>
      </c>
      <c r="GO33" s="75">
        <f t="shared" si="231"/>
        <v>30</v>
      </c>
      <c r="GP33" s="75" t="s">
        <v>567</v>
      </c>
      <c r="GQ33" s="72">
        <v>6</v>
      </c>
      <c r="GR33" s="73" t="s">
        <v>586</v>
      </c>
      <c r="GS33" s="73"/>
      <c r="GT33" s="73" t="s">
        <v>434</v>
      </c>
      <c r="GU33" s="73">
        <v>1</v>
      </c>
      <c r="GV33" s="67">
        <v>0</v>
      </c>
      <c r="GW33" s="74">
        <v>30</v>
      </c>
      <c r="GX33" s="75">
        <f t="shared" si="232"/>
        <v>30</v>
      </c>
      <c r="GY33" s="75" t="s">
        <v>567</v>
      </c>
      <c r="GZ33" s="72">
        <v>6</v>
      </c>
      <c r="HA33" s="73" t="s">
        <v>586</v>
      </c>
      <c r="HB33" s="73"/>
      <c r="HC33" s="73" t="s">
        <v>434</v>
      </c>
      <c r="HD33" s="73">
        <v>1</v>
      </c>
      <c r="HE33" s="67">
        <v>0</v>
      </c>
      <c r="HF33" s="74">
        <v>30</v>
      </c>
      <c r="HG33" s="75">
        <f t="shared" si="233"/>
        <v>30</v>
      </c>
      <c r="HH33" s="75" t="s">
        <v>567</v>
      </c>
      <c r="HI33" s="72">
        <v>6</v>
      </c>
      <c r="HJ33" s="73" t="s">
        <v>586</v>
      </c>
      <c r="HK33" s="73"/>
      <c r="HL33" s="73" t="s">
        <v>434</v>
      </c>
      <c r="HM33" s="73">
        <v>1</v>
      </c>
      <c r="HN33" s="67">
        <v>0</v>
      </c>
      <c r="HO33" s="74">
        <v>30</v>
      </c>
      <c r="HP33" s="75">
        <f t="shared" si="234"/>
        <v>30</v>
      </c>
      <c r="HQ33" s="75" t="s">
        <v>567</v>
      </c>
      <c r="HR33" s="72">
        <v>6</v>
      </c>
      <c r="HS33" s="73" t="s">
        <v>586</v>
      </c>
      <c r="HT33" s="73"/>
      <c r="HU33" s="73" t="s">
        <v>434</v>
      </c>
      <c r="HV33" s="73">
        <v>1</v>
      </c>
      <c r="HW33" s="67">
        <v>0</v>
      </c>
      <c r="HX33" s="74">
        <v>30</v>
      </c>
      <c r="HY33" s="75">
        <f t="shared" si="235"/>
        <v>30</v>
      </c>
      <c r="HZ33" s="75" t="s">
        <v>567</v>
      </c>
      <c r="IA33" s="72">
        <v>6</v>
      </c>
      <c r="IB33" s="73" t="s">
        <v>586</v>
      </c>
      <c r="IC33" s="73"/>
      <c r="ID33" s="73" t="s">
        <v>434</v>
      </c>
      <c r="IE33" s="73">
        <v>1</v>
      </c>
      <c r="IF33" s="67">
        <v>0</v>
      </c>
      <c r="IG33" s="74">
        <v>30</v>
      </c>
      <c r="IH33" s="75">
        <f t="shared" si="236"/>
        <v>30</v>
      </c>
      <c r="II33" s="75" t="s">
        <v>567</v>
      </c>
      <c r="IJ33" s="72">
        <v>6</v>
      </c>
      <c r="IK33" s="73" t="s">
        <v>586</v>
      </c>
      <c r="IL33" s="73"/>
      <c r="IM33" s="73" t="s">
        <v>434</v>
      </c>
      <c r="IN33" s="73">
        <v>1</v>
      </c>
      <c r="IO33" s="67">
        <v>0</v>
      </c>
      <c r="IP33" s="74">
        <v>30</v>
      </c>
      <c r="IQ33" s="75">
        <f t="shared" si="237"/>
        <v>30</v>
      </c>
      <c r="IR33" s="75" t="s">
        <v>567</v>
      </c>
      <c r="IS33" s="72">
        <v>6</v>
      </c>
      <c r="IT33" s="73" t="s">
        <v>586</v>
      </c>
      <c r="IU33" s="73"/>
      <c r="IV33" s="73" t="s">
        <v>434</v>
      </c>
      <c r="IW33" s="73">
        <v>1</v>
      </c>
      <c r="IX33" s="67">
        <v>0</v>
      </c>
      <c r="IY33" s="74">
        <v>30</v>
      </c>
      <c r="IZ33" s="75">
        <f t="shared" si="238"/>
        <v>30</v>
      </c>
      <c r="JA33" s="75" t="s">
        <v>567</v>
      </c>
      <c r="JB33" s="72">
        <v>6</v>
      </c>
      <c r="JC33" s="73" t="s">
        <v>586</v>
      </c>
      <c r="JD33" s="73"/>
      <c r="JE33" s="73" t="s">
        <v>434</v>
      </c>
      <c r="JF33" s="73">
        <v>1</v>
      </c>
      <c r="JG33" s="67">
        <v>0</v>
      </c>
      <c r="JH33" s="74">
        <v>30</v>
      </c>
      <c r="JI33" s="75">
        <f t="shared" si="239"/>
        <v>30</v>
      </c>
      <c r="JJ33" s="75" t="s">
        <v>567</v>
      </c>
      <c r="JK33" s="72">
        <v>6</v>
      </c>
      <c r="JL33" s="73" t="s">
        <v>586</v>
      </c>
      <c r="JM33" s="73"/>
      <c r="JN33" s="73" t="s">
        <v>434</v>
      </c>
      <c r="JO33" s="73">
        <v>1</v>
      </c>
      <c r="JP33" s="67">
        <v>0</v>
      </c>
      <c r="JQ33" s="74">
        <v>30</v>
      </c>
      <c r="JR33" s="75">
        <f t="shared" si="240"/>
        <v>30</v>
      </c>
      <c r="JS33" s="75" t="s">
        <v>567</v>
      </c>
      <c r="JT33" s="72">
        <v>6</v>
      </c>
      <c r="JU33" s="73" t="s">
        <v>586</v>
      </c>
      <c r="JV33" s="73"/>
      <c r="JW33" s="73" t="s">
        <v>434</v>
      </c>
      <c r="JX33" s="73">
        <v>1</v>
      </c>
      <c r="JY33" s="67">
        <v>0</v>
      </c>
      <c r="JZ33" s="74">
        <v>30</v>
      </c>
      <c r="KA33" s="75">
        <f t="shared" si="241"/>
        <v>30</v>
      </c>
      <c r="KB33" s="75" t="s">
        <v>567</v>
      </c>
      <c r="KC33" s="72">
        <v>6</v>
      </c>
      <c r="KD33" s="73" t="s">
        <v>586</v>
      </c>
      <c r="KE33" s="73"/>
      <c r="KF33" s="73" t="s">
        <v>434</v>
      </c>
      <c r="KG33" s="73">
        <v>1</v>
      </c>
      <c r="KH33" s="67">
        <v>0</v>
      </c>
      <c r="KI33" s="74">
        <v>30</v>
      </c>
      <c r="KJ33" s="75">
        <f t="shared" si="242"/>
        <v>30</v>
      </c>
      <c r="KK33" s="75" t="s">
        <v>567</v>
      </c>
      <c r="KL33" s="72">
        <v>6</v>
      </c>
      <c r="KM33" s="73" t="s">
        <v>586</v>
      </c>
      <c r="KN33" s="73"/>
      <c r="KO33" s="73" t="s">
        <v>434</v>
      </c>
      <c r="KP33" s="73">
        <v>1</v>
      </c>
      <c r="KQ33" s="67">
        <v>0</v>
      </c>
      <c r="KR33" s="74">
        <v>30</v>
      </c>
      <c r="KS33" s="75">
        <f t="shared" si="243"/>
        <v>30</v>
      </c>
      <c r="KT33" s="75" t="s">
        <v>567</v>
      </c>
      <c r="KU33" s="72">
        <v>6</v>
      </c>
      <c r="KV33" s="73" t="s">
        <v>586</v>
      </c>
      <c r="KW33" s="73"/>
      <c r="KX33" s="73" t="s">
        <v>434</v>
      </c>
      <c r="KY33" s="73">
        <v>1</v>
      </c>
      <c r="KZ33" s="67">
        <v>0</v>
      </c>
      <c r="LA33" s="74">
        <v>30</v>
      </c>
      <c r="LB33" s="75">
        <f t="shared" si="244"/>
        <v>30</v>
      </c>
      <c r="LC33" s="75" t="s">
        <v>567</v>
      </c>
      <c r="LD33" s="72">
        <v>6</v>
      </c>
      <c r="LE33" s="73" t="s">
        <v>586</v>
      </c>
      <c r="LF33" s="73"/>
      <c r="LG33" s="73" t="s">
        <v>434</v>
      </c>
      <c r="LH33" s="73">
        <v>1</v>
      </c>
      <c r="LI33" s="67">
        <v>0</v>
      </c>
      <c r="LJ33" s="74">
        <v>30</v>
      </c>
      <c r="LK33" s="75">
        <f t="shared" si="245"/>
        <v>30</v>
      </c>
      <c r="LL33" s="75" t="s">
        <v>567</v>
      </c>
      <c r="LM33" s="72">
        <v>6</v>
      </c>
      <c r="LN33" s="73" t="s">
        <v>586</v>
      </c>
      <c r="LO33" s="73"/>
      <c r="LP33" s="73" t="s">
        <v>434</v>
      </c>
      <c r="LQ33" s="73">
        <v>1</v>
      </c>
      <c r="LR33" s="67">
        <v>0</v>
      </c>
      <c r="LS33" s="74">
        <v>30</v>
      </c>
      <c r="LT33" s="75">
        <f t="shared" si="246"/>
        <v>30</v>
      </c>
      <c r="LU33" s="75" t="s">
        <v>567</v>
      </c>
      <c r="LV33" s="72">
        <v>6</v>
      </c>
      <c r="LW33" s="73" t="s">
        <v>586</v>
      </c>
      <c r="LX33" s="73"/>
      <c r="LY33" s="73" t="s">
        <v>434</v>
      </c>
      <c r="LZ33" s="73">
        <v>1</v>
      </c>
      <c r="MA33" s="67">
        <v>0</v>
      </c>
      <c r="MB33" s="74">
        <v>30</v>
      </c>
      <c r="MC33" s="75">
        <f t="shared" si="247"/>
        <v>30</v>
      </c>
      <c r="MD33" s="75" t="s">
        <v>567</v>
      </c>
      <c r="ME33" s="72">
        <v>6</v>
      </c>
      <c r="MF33" s="73" t="s">
        <v>586</v>
      </c>
      <c r="MG33" s="73"/>
      <c r="MH33" s="73" t="s">
        <v>434</v>
      </c>
      <c r="MI33" s="73">
        <v>1</v>
      </c>
      <c r="MJ33" s="67">
        <v>0</v>
      </c>
      <c r="MK33" s="74">
        <v>30</v>
      </c>
      <c r="ML33" s="75">
        <f t="shared" si="248"/>
        <v>30</v>
      </c>
      <c r="MM33" s="75" t="s">
        <v>567</v>
      </c>
      <c r="MN33" s="72">
        <v>6</v>
      </c>
      <c r="MO33" s="73" t="s">
        <v>586</v>
      </c>
      <c r="MP33" s="73"/>
      <c r="MQ33" s="73" t="s">
        <v>434</v>
      </c>
      <c r="MR33" s="73">
        <v>1</v>
      </c>
      <c r="MS33" s="67">
        <v>0</v>
      </c>
      <c r="MT33" s="74">
        <v>30</v>
      </c>
      <c r="MU33" s="75">
        <f t="shared" si="249"/>
        <v>30</v>
      </c>
      <c r="MV33" s="75" t="s">
        <v>567</v>
      </c>
      <c r="MW33" s="72">
        <v>6</v>
      </c>
      <c r="MX33" s="73" t="s">
        <v>586</v>
      </c>
      <c r="MY33" s="73"/>
      <c r="MZ33" s="73" t="s">
        <v>434</v>
      </c>
      <c r="NA33" s="73">
        <v>1</v>
      </c>
      <c r="NB33" s="67">
        <v>0</v>
      </c>
      <c r="NC33" s="74">
        <v>30</v>
      </c>
      <c r="ND33" s="75">
        <f t="shared" si="250"/>
        <v>30</v>
      </c>
      <c r="NE33" s="75" t="s">
        <v>567</v>
      </c>
      <c r="NF33" s="72">
        <v>6</v>
      </c>
      <c r="NG33" s="73" t="s">
        <v>586</v>
      </c>
      <c r="NH33" s="73"/>
      <c r="NI33" s="73" t="s">
        <v>434</v>
      </c>
      <c r="NJ33" s="73">
        <v>1</v>
      </c>
      <c r="NK33" s="67">
        <v>0</v>
      </c>
      <c r="NL33" s="74">
        <v>30</v>
      </c>
      <c r="NM33" s="75">
        <f t="shared" si="251"/>
        <v>30</v>
      </c>
      <c r="NN33" s="75" t="s">
        <v>567</v>
      </c>
      <c r="NO33" s="72">
        <v>6</v>
      </c>
      <c r="NP33" s="73" t="s">
        <v>586</v>
      </c>
      <c r="NQ33" s="73"/>
      <c r="NR33" s="73" t="s">
        <v>434</v>
      </c>
      <c r="NS33" s="73">
        <v>1</v>
      </c>
      <c r="NT33" s="67">
        <v>0</v>
      </c>
      <c r="NU33" s="74">
        <v>30</v>
      </c>
      <c r="NV33" s="75">
        <f t="shared" si="252"/>
        <v>30</v>
      </c>
      <c r="NW33" s="75" t="s">
        <v>567</v>
      </c>
      <c r="NX33" s="72">
        <v>6</v>
      </c>
      <c r="NY33" s="73" t="s">
        <v>586</v>
      </c>
      <c r="NZ33" s="73"/>
      <c r="OA33" s="73" t="s">
        <v>434</v>
      </c>
      <c r="OB33" s="73">
        <v>1</v>
      </c>
      <c r="OC33" s="67">
        <v>0</v>
      </c>
      <c r="OD33" s="74">
        <v>30</v>
      </c>
      <c r="OE33" s="75">
        <f t="shared" si="253"/>
        <v>30</v>
      </c>
      <c r="OF33" s="75" t="s">
        <v>567</v>
      </c>
      <c r="OG33" s="72">
        <v>6</v>
      </c>
      <c r="OH33" s="73" t="s">
        <v>586</v>
      </c>
      <c r="OI33" s="73"/>
      <c r="OJ33" s="73" t="s">
        <v>434</v>
      </c>
      <c r="OK33" s="73">
        <v>1</v>
      </c>
      <c r="OL33" s="67">
        <v>0</v>
      </c>
      <c r="OM33" s="74">
        <v>30</v>
      </c>
      <c r="ON33" s="75">
        <f t="shared" si="254"/>
        <v>30</v>
      </c>
      <c r="OO33" s="75" t="s">
        <v>567</v>
      </c>
      <c r="OP33" s="72">
        <v>6</v>
      </c>
      <c r="OQ33" s="73" t="s">
        <v>586</v>
      </c>
      <c r="OR33" s="73"/>
      <c r="OS33" s="73" t="s">
        <v>434</v>
      </c>
      <c r="OT33" s="73">
        <v>1</v>
      </c>
      <c r="OU33" s="67">
        <v>0</v>
      </c>
      <c r="OV33" s="74">
        <v>30</v>
      </c>
      <c r="OW33" s="75">
        <f t="shared" si="255"/>
        <v>30</v>
      </c>
      <c r="OX33" s="75" t="s">
        <v>567</v>
      </c>
      <c r="OY33" s="72">
        <v>6</v>
      </c>
      <c r="OZ33" s="73" t="s">
        <v>586</v>
      </c>
      <c r="PA33" s="73"/>
      <c r="PB33" s="73" t="s">
        <v>434</v>
      </c>
      <c r="PC33" s="73">
        <v>1</v>
      </c>
      <c r="PD33" s="67">
        <v>0</v>
      </c>
      <c r="PE33" s="74">
        <v>30</v>
      </c>
      <c r="PF33" s="75">
        <f t="shared" si="256"/>
        <v>30</v>
      </c>
      <c r="PG33" s="75" t="s">
        <v>567</v>
      </c>
      <c r="PH33" s="72">
        <v>6</v>
      </c>
      <c r="PI33" s="73" t="s">
        <v>586</v>
      </c>
      <c r="PJ33" s="73"/>
      <c r="PK33" s="73" t="s">
        <v>434</v>
      </c>
      <c r="PL33" s="73">
        <v>1</v>
      </c>
      <c r="PM33" s="67">
        <v>0</v>
      </c>
      <c r="PN33" s="74">
        <v>30</v>
      </c>
      <c r="PO33" s="75">
        <f t="shared" si="257"/>
        <v>30</v>
      </c>
      <c r="PP33" s="75" t="s">
        <v>567</v>
      </c>
      <c r="PQ33" s="72">
        <v>6</v>
      </c>
      <c r="PR33" s="73" t="s">
        <v>586</v>
      </c>
      <c r="PS33" s="73"/>
      <c r="PT33" s="73" t="s">
        <v>434</v>
      </c>
      <c r="PU33" s="73">
        <v>1</v>
      </c>
      <c r="PV33" s="67">
        <v>0</v>
      </c>
      <c r="PW33" s="74">
        <v>30</v>
      </c>
      <c r="PX33" s="75">
        <f t="shared" si="258"/>
        <v>30</v>
      </c>
      <c r="PY33" s="75" t="s">
        <v>567</v>
      </c>
      <c r="PZ33" s="72">
        <v>6</v>
      </c>
      <c r="QA33" s="73" t="s">
        <v>586</v>
      </c>
      <c r="QB33" s="73"/>
      <c r="QC33" s="73" t="s">
        <v>434</v>
      </c>
      <c r="QD33" s="73">
        <v>1</v>
      </c>
      <c r="QE33" s="67">
        <v>0</v>
      </c>
      <c r="QF33" s="74">
        <v>30</v>
      </c>
      <c r="QG33" s="75">
        <f t="shared" si="259"/>
        <v>30</v>
      </c>
      <c r="QH33" s="75" t="s">
        <v>567</v>
      </c>
      <c r="QI33" s="72">
        <v>6</v>
      </c>
      <c r="QJ33" s="73" t="s">
        <v>586</v>
      </c>
      <c r="QK33" s="73"/>
      <c r="QL33" s="73" t="s">
        <v>434</v>
      </c>
      <c r="QM33" s="73">
        <v>1</v>
      </c>
      <c r="QN33" s="67">
        <v>0</v>
      </c>
      <c r="QO33" s="74">
        <v>30</v>
      </c>
      <c r="QP33" s="75">
        <f t="shared" si="260"/>
        <v>30</v>
      </c>
      <c r="QQ33" s="75" t="s">
        <v>567</v>
      </c>
      <c r="QR33" s="72">
        <v>6</v>
      </c>
      <c r="QS33" s="73" t="s">
        <v>586</v>
      </c>
      <c r="QT33" s="73"/>
      <c r="QU33" s="73" t="s">
        <v>434</v>
      </c>
      <c r="QV33" s="73">
        <v>1</v>
      </c>
      <c r="QW33" s="67">
        <v>0</v>
      </c>
      <c r="QX33" s="74">
        <v>30</v>
      </c>
      <c r="QY33" s="75">
        <f t="shared" si="261"/>
        <v>30</v>
      </c>
      <c r="QZ33" s="75" t="s">
        <v>567</v>
      </c>
      <c r="RA33" s="72">
        <v>6</v>
      </c>
      <c r="RB33" s="73" t="s">
        <v>586</v>
      </c>
      <c r="RC33" s="73"/>
      <c r="RD33" s="73" t="s">
        <v>434</v>
      </c>
      <c r="RE33" s="73">
        <v>1</v>
      </c>
      <c r="RF33" s="67">
        <v>0</v>
      </c>
      <c r="RG33" s="74">
        <v>30</v>
      </c>
      <c r="RH33" s="75">
        <f t="shared" si="262"/>
        <v>30</v>
      </c>
      <c r="RI33" s="75" t="s">
        <v>567</v>
      </c>
      <c r="RJ33" s="72">
        <v>6</v>
      </c>
      <c r="RK33" s="73" t="s">
        <v>586</v>
      </c>
      <c r="RL33" s="73"/>
      <c r="RM33" s="73" t="s">
        <v>434</v>
      </c>
      <c r="RN33" s="73">
        <v>1</v>
      </c>
      <c r="RO33" s="67">
        <v>0</v>
      </c>
      <c r="RP33" s="74">
        <v>30</v>
      </c>
      <c r="RQ33" s="75">
        <f t="shared" si="263"/>
        <v>30</v>
      </c>
      <c r="RR33" s="75" t="s">
        <v>567</v>
      </c>
      <c r="RS33" s="72">
        <v>6</v>
      </c>
      <c r="RT33" s="73" t="s">
        <v>586</v>
      </c>
      <c r="RU33" s="73"/>
      <c r="RV33" s="73" t="s">
        <v>434</v>
      </c>
      <c r="RW33" s="73">
        <v>1</v>
      </c>
      <c r="RX33" s="67">
        <v>0</v>
      </c>
      <c r="RY33" s="74">
        <v>30</v>
      </c>
      <c r="RZ33" s="75">
        <f t="shared" si="264"/>
        <v>30</v>
      </c>
      <c r="SA33" s="75" t="s">
        <v>567</v>
      </c>
      <c r="SB33" s="72">
        <v>6</v>
      </c>
      <c r="SC33" s="73" t="s">
        <v>586</v>
      </c>
      <c r="SD33" s="73"/>
      <c r="SE33" s="73" t="s">
        <v>434</v>
      </c>
      <c r="SF33" s="73">
        <v>1</v>
      </c>
      <c r="SG33" s="67">
        <v>0</v>
      </c>
      <c r="SH33" s="74">
        <v>30</v>
      </c>
      <c r="SI33" s="75">
        <f t="shared" si="265"/>
        <v>30</v>
      </c>
      <c r="SJ33" s="75" t="s">
        <v>567</v>
      </c>
      <c r="SK33" s="72">
        <v>6</v>
      </c>
      <c r="SL33" s="73" t="s">
        <v>586</v>
      </c>
      <c r="SM33" s="73"/>
      <c r="SN33" s="73" t="s">
        <v>434</v>
      </c>
      <c r="SO33" s="73">
        <v>1</v>
      </c>
      <c r="SP33" s="67">
        <v>0</v>
      </c>
      <c r="SQ33" s="74">
        <v>30</v>
      </c>
      <c r="SR33" s="75">
        <f t="shared" si="266"/>
        <v>30</v>
      </c>
      <c r="SS33" s="75" t="s">
        <v>567</v>
      </c>
      <c r="ST33" s="72">
        <v>6</v>
      </c>
      <c r="SU33" s="73" t="s">
        <v>586</v>
      </c>
      <c r="SV33" s="73"/>
      <c r="SW33" s="73" t="s">
        <v>434</v>
      </c>
      <c r="SX33" s="73">
        <v>1</v>
      </c>
      <c r="SY33" s="67">
        <v>0</v>
      </c>
      <c r="SZ33" s="74">
        <v>30</v>
      </c>
      <c r="TA33" s="75">
        <f t="shared" si="267"/>
        <v>30</v>
      </c>
      <c r="TB33" s="75" t="s">
        <v>567</v>
      </c>
      <c r="TC33" s="72">
        <v>6</v>
      </c>
      <c r="TD33" s="73" t="s">
        <v>586</v>
      </c>
      <c r="TE33" s="73"/>
      <c r="TF33" s="73" t="s">
        <v>434</v>
      </c>
      <c r="TG33" s="73">
        <v>1</v>
      </c>
      <c r="TH33" s="67">
        <v>0</v>
      </c>
      <c r="TI33" s="74">
        <v>30</v>
      </c>
      <c r="TJ33" s="75">
        <f t="shared" si="268"/>
        <v>30</v>
      </c>
      <c r="TK33" s="75" t="s">
        <v>567</v>
      </c>
      <c r="TL33" s="72">
        <v>6</v>
      </c>
      <c r="TM33" s="73" t="s">
        <v>586</v>
      </c>
      <c r="TN33" s="73"/>
      <c r="TO33" s="73" t="s">
        <v>434</v>
      </c>
      <c r="TP33" s="73">
        <v>1</v>
      </c>
      <c r="TQ33" s="67">
        <v>0</v>
      </c>
      <c r="TR33" s="74">
        <v>30</v>
      </c>
      <c r="TS33" s="75">
        <f t="shared" si="269"/>
        <v>30</v>
      </c>
      <c r="TT33" s="75" t="s">
        <v>567</v>
      </c>
      <c r="TU33" s="72">
        <v>6</v>
      </c>
      <c r="TV33" s="73" t="s">
        <v>586</v>
      </c>
      <c r="TW33" s="73"/>
      <c r="TX33" s="73" t="s">
        <v>434</v>
      </c>
      <c r="TY33" s="73">
        <v>1</v>
      </c>
      <c r="TZ33" s="67">
        <v>0</v>
      </c>
      <c r="UA33" s="74">
        <v>30</v>
      </c>
      <c r="UB33" s="75">
        <f t="shared" si="270"/>
        <v>30</v>
      </c>
      <c r="UC33" s="75" t="s">
        <v>567</v>
      </c>
      <c r="UD33" s="72">
        <v>6</v>
      </c>
      <c r="UE33" s="73" t="s">
        <v>586</v>
      </c>
      <c r="UF33" s="73"/>
      <c r="UG33" s="73" t="s">
        <v>434</v>
      </c>
      <c r="UH33" s="73">
        <v>1</v>
      </c>
      <c r="UI33" s="67">
        <v>0</v>
      </c>
      <c r="UJ33" s="74">
        <v>30</v>
      </c>
      <c r="UK33" s="75">
        <f t="shared" si="271"/>
        <v>30</v>
      </c>
      <c r="UL33" s="75" t="s">
        <v>567</v>
      </c>
      <c r="UM33" s="72">
        <v>6</v>
      </c>
      <c r="UN33" s="73" t="s">
        <v>586</v>
      </c>
      <c r="UO33" s="73"/>
      <c r="UP33" s="73" t="s">
        <v>434</v>
      </c>
      <c r="UQ33" s="73">
        <v>1</v>
      </c>
      <c r="UR33" s="67">
        <v>0</v>
      </c>
      <c r="US33" s="74">
        <v>30</v>
      </c>
      <c r="UT33" s="75">
        <f t="shared" si="272"/>
        <v>30</v>
      </c>
      <c r="UU33" s="75" t="s">
        <v>567</v>
      </c>
      <c r="UV33" s="72">
        <v>6</v>
      </c>
      <c r="UW33" s="73" t="s">
        <v>586</v>
      </c>
      <c r="UX33" s="73"/>
      <c r="UY33" s="73" t="s">
        <v>434</v>
      </c>
      <c r="UZ33" s="73">
        <v>1</v>
      </c>
      <c r="VA33" s="67">
        <v>0</v>
      </c>
      <c r="VB33" s="74">
        <v>30</v>
      </c>
      <c r="VC33" s="75">
        <f t="shared" si="273"/>
        <v>30</v>
      </c>
      <c r="VD33" s="75" t="s">
        <v>567</v>
      </c>
      <c r="VE33" s="72">
        <v>6</v>
      </c>
      <c r="VF33" s="73" t="s">
        <v>586</v>
      </c>
      <c r="VG33" s="73"/>
      <c r="VH33" s="73" t="s">
        <v>434</v>
      </c>
      <c r="VI33" s="73">
        <v>1</v>
      </c>
      <c r="VJ33" s="67">
        <v>0</v>
      </c>
      <c r="VK33" s="74">
        <v>30</v>
      </c>
      <c r="VL33" s="75">
        <f t="shared" si="274"/>
        <v>30</v>
      </c>
      <c r="VM33" s="75" t="s">
        <v>567</v>
      </c>
      <c r="VN33" s="72">
        <v>6</v>
      </c>
      <c r="VO33" s="73" t="s">
        <v>586</v>
      </c>
      <c r="VP33" s="73"/>
      <c r="VQ33" s="73" t="s">
        <v>434</v>
      </c>
      <c r="VR33" s="73">
        <v>1</v>
      </c>
      <c r="VS33" s="67">
        <v>0</v>
      </c>
      <c r="VT33" s="74">
        <v>30</v>
      </c>
      <c r="VU33" s="75">
        <f t="shared" si="275"/>
        <v>30</v>
      </c>
      <c r="VV33" s="75" t="s">
        <v>567</v>
      </c>
      <c r="VW33" s="72">
        <v>6</v>
      </c>
      <c r="VX33" s="73" t="s">
        <v>586</v>
      </c>
      <c r="VY33" s="73"/>
      <c r="VZ33" s="73" t="s">
        <v>434</v>
      </c>
      <c r="WA33" s="73">
        <v>1</v>
      </c>
      <c r="WB33" s="67">
        <v>0</v>
      </c>
      <c r="WC33" s="74">
        <v>30</v>
      </c>
      <c r="WD33" s="75">
        <f t="shared" si="276"/>
        <v>30</v>
      </c>
      <c r="WE33" s="75" t="s">
        <v>567</v>
      </c>
      <c r="WF33" s="72">
        <v>6</v>
      </c>
      <c r="WG33" s="73" t="s">
        <v>586</v>
      </c>
      <c r="WH33" s="73"/>
      <c r="WI33" s="73" t="s">
        <v>434</v>
      </c>
      <c r="WJ33" s="73">
        <v>1</v>
      </c>
      <c r="WK33" s="67">
        <v>0</v>
      </c>
      <c r="WL33" s="74">
        <v>30</v>
      </c>
      <c r="WM33" s="75">
        <f t="shared" si="277"/>
        <v>30</v>
      </c>
      <c r="WN33" s="75" t="s">
        <v>567</v>
      </c>
      <c r="WO33" s="72">
        <v>6</v>
      </c>
      <c r="WP33" s="73" t="s">
        <v>586</v>
      </c>
      <c r="WQ33" s="73"/>
      <c r="WR33" s="73" t="s">
        <v>434</v>
      </c>
      <c r="WS33" s="73">
        <v>1</v>
      </c>
      <c r="WT33" s="67">
        <v>0</v>
      </c>
      <c r="WU33" s="74">
        <v>30</v>
      </c>
      <c r="WV33" s="75">
        <f t="shared" si="278"/>
        <v>30</v>
      </c>
      <c r="WW33" s="75" t="s">
        <v>567</v>
      </c>
      <c r="WX33" s="72">
        <v>6</v>
      </c>
      <c r="WY33" s="73" t="s">
        <v>586</v>
      </c>
      <c r="WZ33" s="73"/>
      <c r="XA33" s="73" t="s">
        <v>434</v>
      </c>
      <c r="XB33" s="73">
        <v>1</v>
      </c>
      <c r="XC33" s="67">
        <v>0</v>
      </c>
      <c r="XD33" s="74">
        <v>30</v>
      </c>
      <c r="XE33" s="75">
        <f t="shared" si="279"/>
        <v>30</v>
      </c>
      <c r="XF33" s="75" t="s">
        <v>567</v>
      </c>
      <c r="XG33" s="72">
        <v>6</v>
      </c>
      <c r="XH33" s="73" t="s">
        <v>586</v>
      </c>
      <c r="XI33" s="73"/>
      <c r="XJ33" s="73" t="s">
        <v>434</v>
      </c>
      <c r="XK33" s="73">
        <v>1</v>
      </c>
      <c r="XL33" s="67">
        <v>0</v>
      </c>
      <c r="XM33" s="74">
        <v>30</v>
      </c>
      <c r="XN33" s="75">
        <f t="shared" si="280"/>
        <v>30</v>
      </c>
      <c r="XO33" s="75" t="s">
        <v>567</v>
      </c>
      <c r="XP33" s="72">
        <v>6</v>
      </c>
      <c r="XQ33" s="73" t="s">
        <v>586</v>
      </c>
      <c r="XR33" s="73"/>
      <c r="XS33" s="73" t="s">
        <v>434</v>
      </c>
      <c r="XT33" s="73">
        <v>1</v>
      </c>
      <c r="XU33" s="67">
        <v>0</v>
      </c>
      <c r="XV33" s="74">
        <v>30</v>
      </c>
      <c r="XW33" s="75">
        <f t="shared" si="281"/>
        <v>30</v>
      </c>
      <c r="XX33" s="75" t="s">
        <v>567</v>
      </c>
    </row>
    <row r="34" spans="1:648">
      <c r="A34" s="67">
        <v>7</v>
      </c>
      <c r="B34" s="76" t="s">
        <v>587</v>
      </c>
      <c r="C34" s="77"/>
      <c r="D34" s="73" t="s">
        <v>434</v>
      </c>
      <c r="E34" s="73">
        <v>1</v>
      </c>
      <c r="F34" s="67">
        <v>0</v>
      </c>
      <c r="G34" s="74">
        <v>48</v>
      </c>
      <c r="H34" s="75">
        <f t="shared" si="210"/>
        <v>48</v>
      </c>
      <c r="I34" s="75" t="s">
        <v>567</v>
      </c>
      <c r="J34" s="67">
        <v>7</v>
      </c>
      <c r="K34" s="76" t="s">
        <v>587</v>
      </c>
      <c r="L34" s="77"/>
      <c r="M34" s="73" t="s">
        <v>434</v>
      </c>
      <c r="N34" s="73">
        <v>1</v>
      </c>
      <c r="O34" s="67">
        <v>0</v>
      </c>
      <c r="P34" s="74">
        <v>48</v>
      </c>
      <c r="Q34" s="75">
        <f t="shared" si="211"/>
        <v>48</v>
      </c>
      <c r="R34" s="75" t="s">
        <v>567</v>
      </c>
      <c r="S34" s="67">
        <v>7</v>
      </c>
      <c r="T34" s="76" t="s">
        <v>587</v>
      </c>
      <c r="U34" s="77"/>
      <c r="V34" s="73" t="s">
        <v>434</v>
      </c>
      <c r="W34" s="73">
        <v>1</v>
      </c>
      <c r="X34" s="67">
        <v>0</v>
      </c>
      <c r="Y34" s="74">
        <v>48</v>
      </c>
      <c r="Z34" s="75">
        <f t="shared" si="212"/>
        <v>48</v>
      </c>
      <c r="AA34" s="75" t="s">
        <v>567</v>
      </c>
      <c r="AB34" s="67">
        <v>7</v>
      </c>
      <c r="AC34" s="76" t="s">
        <v>587</v>
      </c>
      <c r="AD34" s="77"/>
      <c r="AE34" s="73" t="s">
        <v>434</v>
      </c>
      <c r="AF34" s="73">
        <v>1</v>
      </c>
      <c r="AG34" s="67">
        <v>0</v>
      </c>
      <c r="AH34" s="74">
        <v>48</v>
      </c>
      <c r="AI34" s="75">
        <f t="shared" si="213"/>
        <v>48</v>
      </c>
      <c r="AJ34" s="75" t="s">
        <v>567</v>
      </c>
      <c r="AK34" s="67">
        <v>7</v>
      </c>
      <c r="AL34" s="76" t="s">
        <v>587</v>
      </c>
      <c r="AM34" s="77"/>
      <c r="AN34" s="73" t="s">
        <v>434</v>
      </c>
      <c r="AO34" s="73">
        <v>1</v>
      </c>
      <c r="AP34" s="67">
        <v>0</v>
      </c>
      <c r="AQ34" s="74">
        <v>48</v>
      </c>
      <c r="AR34" s="75">
        <f t="shared" si="214"/>
        <v>48</v>
      </c>
      <c r="AS34" s="75" t="s">
        <v>567</v>
      </c>
      <c r="AT34" s="67">
        <v>7</v>
      </c>
      <c r="AU34" s="76" t="s">
        <v>587</v>
      </c>
      <c r="AV34" s="77"/>
      <c r="AW34" s="73" t="s">
        <v>434</v>
      </c>
      <c r="AX34" s="73">
        <v>1</v>
      </c>
      <c r="AY34" s="67">
        <v>0</v>
      </c>
      <c r="AZ34" s="74">
        <v>48</v>
      </c>
      <c r="BA34" s="75">
        <f t="shared" si="215"/>
        <v>48</v>
      </c>
      <c r="BB34" s="75" t="s">
        <v>567</v>
      </c>
      <c r="BC34" s="67">
        <v>7</v>
      </c>
      <c r="BD34" s="76" t="s">
        <v>587</v>
      </c>
      <c r="BE34" s="77"/>
      <c r="BF34" s="73" t="s">
        <v>434</v>
      </c>
      <c r="BG34" s="73">
        <v>1</v>
      </c>
      <c r="BH34" s="67">
        <v>0</v>
      </c>
      <c r="BI34" s="74">
        <v>48</v>
      </c>
      <c r="BJ34" s="75">
        <f t="shared" si="216"/>
        <v>48</v>
      </c>
      <c r="BK34" s="75" t="s">
        <v>567</v>
      </c>
      <c r="BL34" s="67">
        <v>7</v>
      </c>
      <c r="BM34" s="76" t="s">
        <v>587</v>
      </c>
      <c r="BN34" s="77"/>
      <c r="BO34" s="73" t="s">
        <v>434</v>
      </c>
      <c r="BP34" s="73">
        <v>1</v>
      </c>
      <c r="BQ34" s="67">
        <v>0</v>
      </c>
      <c r="BR34" s="74">
        <v>48</v>
      </c>
      <c r="BS34" s="75">
        <f t="shared" si="217"/>
        <v>48</v>
      </c>
      <c r="BT34" s="75" t="s">
        <v>567</v>
      </c>
      <c r="BU34" s="67">
        <v>7</v>
      </c>
      <c r="BV34" s="76" t="s">
        <v>587</v>
      </c>
      <c r="BW34" s="77"/>
      <c r="BX34" s="73" t="s">
        <v>434</v>
      </c>
      <c r="BY34" s="73">
        <v>1</v>
      </c>
      <c r="BZ34" s="67">
        <v>0</v>
      </c>
      <c r="CA34" s="74">
        <v>48</v>
      </c>
      <c r="CB34" s="75">
        <f t="shared" si="218"/>
        <v>48</v>
      </c>
      <c r="CC34" s="75" t="s">
        <v>567</v>
      </c>
      <c r="CD34" s="67">
        <v>7</v>
      </c>
      <c r="CE34" s="76" t="s">
        <v>587</v>
      </c>
      <c r="CF34" s="77"/>
      <c r="CG34" s="73" t="s">
        <v>434</v>
      </c>
      <c r="CH34" s="73">
        <v>1</v>
      </c>
      <c r="CI34" s="67">
        <v>0</v>
      </c>
      <c r="CJ34" s="74">
        <v>48</v>
      </c>
      <c r="CK34" s="75">
        <f t="shared" si="219"/>
        <v>48</v>
      </c>
      <c r="CL34" s="75" t="s">
        <v>567</v>
      </c>
      <c r="CM34" s="67">
        <v>7</v>
      </c>
      <c r="CN34" s="76" t="s">
        <v>587</v>
      </c>
      <c r="CO34" s="77"/>
      <c r="CP34" s="73" t="s">
        <v>434</v>
      </c>
      <c r="CQ34" s="73">
        <v>1</v>
      </c>
      <c r="CR34" s="67">
        <v>0</v>
      </c>
      <c r="CS34" s="74">
        <v>48</v>
      </c>
      <c r="CT34" s="75">
        <f t="shared" si="220"/>
        <v>48</v>
      </c>
      <c r="CU34" s="75" t="s">
        <v>567</v>
      </c>
      <c r="CV34" s="67">
        <v>7</v>
      </c>
      <c r="CW34" s="76" t="s">
        <v>587</v>
      </c>
      <c r="CX34" s="77"/>
      <c r="CY34" s="73" t="s">
        <v>434</v>
      </c>
      <c r="CZ34" s="73">
        <v>1</v>
      </c>
      <c r="DA34" s="67">
        <v>0</v>
      </c>
      <c r="DB34" s="74">
        <v>48</v>
      </c>
      <c r="DC34" s="75">
        <f t="shared" si="221"/>
        <v>48</v>
      </c>
      <c r="DD34" s="75" t="s">
        <v>567</v>
      </c>
      <c r="DE34" s="67">
        <v>7</v>
      </c>
      <c r="DF34" s="76" t="s">
        <v>587</v>
      </c>
      <c r="DG34" s="77"/>
      <c r="DH34" s="73" t="s">
        <v>434</v>
      </c>
      <c r="DI34" s="73">
        <v>1</v>
      </c>
      <c r="DJ34" s="67">
        <v>0</v>
      </c>
      <c r="DK34" s="74">
        <v>48</v>
      </c>
      <c r="DL34" s="75">
        <f t="shared" si="222"/>
        <v>48</v>
      </c>
      <c r="DM34" s="75" t="s">
        <v>567</v>
      </c>
      <c r="DN34" s="67">
        <v>7</v>
      </c>
      <c r="DO34" s="76" t="s">
        <v>587</v>
      </c>
      <c r="DP34" s="77"/>
      <c r="DQ34" s="73" t="s">
        <v>434</v>
      </c>
      <c r="DR34" s="73">
        <v>1</v>
      </c>
      <c r="DS34" s="67">
        <v>0</v>
      </c>
      <c r="DT34" s="74">
        <v>48</v>
      </c>
      <c r="DU34" s="75">
        <f t="shared" si="223"/>
        <v>48</v>
      </c>
      <c r="DV34" s="75" t="s">
        <v>567</v>
      </c>
      <c r="DW34" s="67">
        <v>7</v>
      </c>
      <c r="DX34" s="76" t="s">
        <v>587</v>
      </c>
      <c r="DY34" s="77"/>
      <c r="DZ34" s="73" t="s">
        <v>434</v>
      </c>
      <c r="EA34" s="73">
        <v>1</v>
      </c>
      <c r="EB34" s="67">
        <v>0</v>
      </c>
      <c r="EC34" s="74">
        <v>48</v>
      </c>
      <c r="ED34" s="75">
        <f t="shared" si="224"/>
        <v>48</v>
      </c>
      <c r="EE34" s="75" t="s">
        <v>567</v>
      </c>
      <c r="EF34" s="67">
        <v>7</v>
      </c>
      <c r="EG34" s="76" t="s">
        <v>587</v>
      </c>
      <c r="EH34" s="77"/>
      <c r="EI34" s="73" t="s">
        <v>434</v>
      </c>
      <c r="EJ34" s="73">
        <v>1</v>
      </c>
      <c r="EK34" s="67">
        <v>0</v>
      </c>
      <c r="EL34" s="74">
        <v>48</v>
      </c>
      <c r="EM34" s="75">
        <f t="shared" si="225"/>
        <v>48</v>
      </c>
      <c r="EN34" s="75" t="s">
        <v>567</v>
      </c>
      <c r="EO34" s="67">
        <v>7</v>
      </c>
      <c r="EP34" s="76" t="s">
        <v>587</v>
      </c>
      <c r="EQ34" s="77"/>
      <c r="ER34" s="73" t="s">
        <v>434</v>
      </c>
      <c r="ES34" s="73">
        <v>1</v>
      </c>
      <c r="ET34" s="67">
        <v>0</v>
      </c>
      <c r="EU34" s="74">
        <v>48</v>
      </c>
      <c r="EV34" s="75">
        <f t="shared" si="226"/>
        <v>48</v>
      </c>
      <c r="EW34" s="75" t="s">
        <v>567</v>
      </c>
      <c r="EX34" s="67">
        <v>7</v>
      </c>
      <c r="EY34" s="76" t="s">
        <v>587</v>
      </c>
      <c r="EZ34" s="77"/>
      <c r="FA34" s="73" t="s">
        <v>434</v>
      </c>
      <c r="FB34" s="73">
        <v>1</v>
      </c>
      <c r="FC34" s="67">
        <v>0</v>
      </c>
      <c r="FD34" s="74">
        <v>48</v>
      </c>
      <c r="FE34" s="75">
        <f t="shared" si="227"/>
        <v>48</v>
      </c>
      <c r="FF34" s="75" t="s">
        <v>567</v>
      </c>
      <c r="FG34" s="67">
        <v>7</v>
      </c>
      <c r="FH34" s="76" t="s">
        <v>587</v>
      </c>
      <c r="FI34" s="77"/>
      <c r="FJ34" s="73" t="s">
        <v>434</v>
      </c>
      <c r="FK34" s="73">
        <v>1</v>
      </c>
      <c r="FL34" s="67">
        <v>0</v>
      </c>
      <c r="FM34" s="74">
        <v>48</v>
      </c>
      <c r="FN34" s="75">
        <f t="shared" si="228"/>
        <v>48</v>
      </c>
      <c r="FO34" s="75" t="s">
        <v>567</v>
      </c>
      <c r="FP34" s="67">
        <v>7</v>
      </c>
      <c r="FQ34" s="76" t="s">
        <v>587</v>
      </c>
      <c r="FR34" s="77"/>
      <c r="FS34" s="73" t="s">
        <v>434</v>
      </c>
      <c r="FT34" s="73">
        <v>1</v>
      </c>
      <c r="FU34" s="67">
        <v>0</v>
      </c>
      <c r="FV34" s="74">
        <v>48</v>
      </c>
      <c r="FW34" s="75">
        <f t="shared" si="229"/>
        <v>48</v>
      </c>
      <c r="FX34" s="75" t="s">
        <v>567</v>
      </c>
      <c r="FY34" s="67">
        <v>7</v>
      </c>
      <c r="FZ34" s="76" t="s">
        <v>587</v>
      </c>
      <c r="GA34" s="77"/>
      <c r="GB34" s="73" t="s">
        <v>434</v>
      </c>
      <c r="GC34" s="73">
        <v>1</v>
      </c>
      <c r="GD34" s="67">
        <v>0</v>
      </c>
      <c r="GE34" s="74">
        <v>48</v>
      </c>
      <c r="GF34" s="75">
        <f t="shared" si="230"/>
        <v>48</v>
      </c>
      <c r="GG34" s="75" t="s">
        <v>567</v>
      </c>
      <c r="GH34" s="67">
        <v>7</v>
      </c>
      <c r="GI34" s="76" t="s">
        <v>587</v>
      </c>
      <c r="GJ34" s="77"/>
      <c r="GK34" s="73" t="s">
        <v>434</v>
      </c>
      <c r="GL34" s="73">
        <v>1</v>
      </c>
      <c r="GM34" s="67">
        <v>0</v>
      </c>
      <c r="GN34" s="74">
        <v>48</v>
      </c>
      <c r="GO34" s="75">
        <f t="shared" si="231"/>
        <v>48</v>
      </c>
      <c r="GP34" s="75" t="s">
        <v>567</v>
      </c>
      <c r="GQ34" s="67">
        <v>7</v>
      </c>
      <c r="GR34" s="76" t="s">
        <v>587</v>
      </c>
      <c r="GS34" s="77"/>
      <c r="GT34" s="73" t="s">
        <v>434</v>
      </c>
      <c r="GU34" s="73">
        <v>1</v>
      </c>
      <c r="GV34" s="67">
        <v>0</v>
      </c>
      <c r="GW34" s="74">
        <v>48</v>
      </c>
      <c r="GX34" s="75">
        <f t="shared" si="232"/>
        <v>48</v>
      </c>
      <c r="GY34" s="75" t="s">
        <v>567</v>
      </c>
      <c r="GZ34" s="67">
        <v>7</v>
      </c>
      <c r="HA34" s="76" t="s">
        <v>587</v>
      </c>
      <c r="HB34" s="77"/>
      <c r="HC34" s="73" t="s">
        <v>434</v>
      </c>
      <c r="HD34" s="73">
        <v>1</v>
      </c>
      <c r="HE34" s="67">
        <v>0</v>
      </c>
      <c r="HF34" s="74">
        <v>48</v>
      </c>
      <c r="HG34" s="75">
        <f t="shared" si="233"/>
        <v>48</v>
      </c>
      <c r="HH34" s="75" t="s">
        <v>567</v>
      </c>
      <c r="HI34" s="67">
        <v>7</v>
      </c>
      <c r="HJ34" s="76" t="s">
        <v>587</v>
      </c>
      <c r="HK34" s="77"/>
      <c r="HL34" s="73" t="s">
        <v>434</v>
      </c>
      <c r="HM34" s="73">
        <v>1</v>
      </c>
      <c r="HN34" s="67">
        <v>0</v>
      </c>
      <c r="HO34" s="74">
        <v>48</v>
      </c>
      <c r="HP34" s="75">
        <f t="shared" si="234"/>
        <v>48</v>
      </c>
      <c r="HQ34" s="75" t="s">
        <v>567</v>
      </c>
      <c r="HR34" s="67">
        <v>7</v>
      </c>
      <c r="HS34" s="76" t="s">
        <v>587</v>
      </c>
      <c r="HT34" s="77"/>
      <c r="HU34" s="73" t="s">
        <v>434</v>
      </c>
      <c r="HV34" s="73">
        <v>1</v>
      </c>
      <c r="HW34" s="67">
        <v>0</v>
      </c>
      <c r="HX34" s="74">
        <v>48</v>
      </c>
      <c r="HY34" s="75">
        <f t="shared" si="235"/>
        <v>48</v>
      </c>
      <c r="HZ34" s="75" t="s">
        <v>567</v>
      </c>
      <c r="IA34" s="67">
        <v>7</v>
      </c>
      <c r="IB34" s="76" t="s">
        <v>587</v>
      </c>
      <c r="IC34" s="77"/>
      <c r="ID34" s="73" t="s">
        <v>434</v>
      </c>
      <c r="IE34" s="73">
        <v>1</v>
      </c>
      <c r="IF34" s="67">
        <v>0</v>
      </c>
      <c r="IG34" s="74">
        <v>48</v>
      </c>
      <c r="IH34" s="75">
        <f t="shared" si="236"/>
        <v>48</v>
      </c>
      <c r="II34" s="75" t="s">
        <v>567</v>
      </c>
      <c r="IJ34" s="67">
        <v>7</v>
      </c>
      <c r="IK34" s="76" t="s">
        <v>587</v>
      </c>
      <c r="IL34" s="77"/>
      <c r="IM34" s="73" t="s">
        <v>434</v>
      </c>
      <c r="IN34" s="73">
        <v>1</v>
      </c>
      <c r="IO34" s="67">
        <v>0</v>
      </c>
      <c r="IP34" s="74">
        <v>48</v>
      </c>
      <c r="IQ34" s="75">
        <f t="shared" si="237"/>
        <v>48</v>
      </c>
      <c r="IR34" s="75" t="s">
        <v>567</v>
      </c>
      <c r="IS34" s="67">
        <v>7</v>
      </c>
      <c r="IT34" s="76" t="s">
        <v>587</v>
      </c>
      <c r="IU34" s="77"/>
      <c r="IV34" s="73" t="s">
        <v>434</v>
      </c>
      <c r="IW34" s="73">
        <v>1</v>
      </c>
      <c r="IX34" s="67">
        <v>0</v>
      </c>
      <c r="IY34" s="74">
        <v>48</v>
      </c>
      <c r="IZ34" s="75">
        <f t="shared" si="238"/>
        <v>48</v>
      </c>
      <c r="JA34" s="75" t="s">
        <v>567</v>
      </c>
      <c r="JB34" s="67">
        <v>7</v>
      </c>
      <c r="JC34" s="76" t="s">
        <v>587</v>
      </c>
      <c r="JD34" s="77"/>
      <c r="JE34" s="73" t="s">
        <v>434</v>
      </c>
      <c r="JF34" s="73">
        <v>1</v>
      </c>
      <c r="JG34" s="67">
        <v>0</v>
      </c>
      <c r="JH34" s="74">
        <v>48</v>
      </c>
      <c r="JI34" s="75">
        <f t="shared" si="239"/>
        <v>48</v>
      </c>
      <c r="JJ34" s="75" t="s">
        <v>567</v>
      </c>
      <c r="JK34" s="67">
        <v>7</v>
      </c>
      <c r="JL34" s="76" t="s">
        <v>587</v>
      </c>
      <c r="JM34" s="77"/>
      <c r="JN34" s="73" t="s">
        <v>434</v>
      </c>
      <c r="JO34" s="73">
        <v>1</v>
      </c>
      <c r="JP34" s="67">
        <v>0</v>
      </c>
      <c r="JQ34" s="74">
        <v>48</v>
      </c>
      <c r="JR34" s="75">
        <f t="shared" si="240"/>
        <v>48</v>
      </c>
      <c r="JS34" s="75" t="s">
        <v>567</v>
      </c>
      <c r="JT34" s="67">
        <v>7</v>
      </c>
      <c r="JU34" s="76" t="s">
        <v>587</v>
      </c>
      <c r="JV34" s="77"/>
      <c r="JW34" s="73" t="s">
        <v>434</v>
      </c>
      <c r="JX34" s="73">
        <v>1</v>
      </c>
      <c r="JY34" s="67">
        <v>0</v>
      </c>
      <c r="JZ34" s="74">
        <v>48</v>
      </c>
      <c r="KA34" s="75">
        <f t="shared" si="241"/>
        <v>48</v>
      </c>
      <c r="KB34" s="75" t="s">
        <v>567</v>
      </c>
      <c r="KC34" s="67">
        <v>7</v>
      </c>
      <c r="KD34" s="76" t="s">
        <v>587</v>
      </c>
      <c r="KE34" s="77"/>
      <c r="KF34" s="73" t="s">
        <v>434</v>
      </c>
      <c r="KG34" s="73">
        <v>1</v>
      </c>
      <c r="KH34" s="67">
        <v>0</v>
      </c>
      <c r="KI34" s="74">
        <v>48</v>
      </c>
      <c r="KJ34" s="75">
        <f t="shared" si="242"/>
        <v>48</v>
      </c>
      <c r="KK34" s="75" t="s">
        <v>567</v>
      </c>
      <c r="KL34" s="67">
        <v>7</v>
      </c>
      <c r="KM34" s="76" t="s">
        <v>587</v>
      </c>
      <c r="KN34" s="77"/>
      <c r="KO34" s="73" t="s">
        <v>434</v>
      </c>
      <c r="KP34" s="73">
        <v>1</v>
      </c>
      <c r="KQ34" s="67">
        <v>0</v>
      </c>
      <c r="KR34" s="74">
        <v>48</v>
      </c>
      <c r="KS34" s="75">
        <f t="shared" si="243"/>
        <v>48</v>
      </c>
      <c r="KT34" s="75" t="s">
        <v>567</v>
      </c>
      <c r="KU34" s="67">
        <v>7</v>
      </c>
      <c r="KV34" s="76" t="s">
        <v>587</v>
      </c>
      <c r="KW34" s="77"/>
      <c r="KX34" s="73" t="s">
        <v>434</v>
      </c>
      <c r="KY34" s="73">
        <v>1</v>
      </c>
      <c r="KZ34" s="67">
        <v>0</v>
      </c>
      <c r="LA34" s="74">
        <v>48</v>
      </c>
      <c r="LB34" s="75">
        <f t="shared" si="244"/>
        <v>48</v>
      </c>
      <c r="LC34" s="75" t="s">
        <v>567</v>
      </c>
      <c r="LD34" s="67">
        <v>7</v>
      </c>
      <c r="LE34" s="76" t="s">
        <v>587</v>
      </c>
      <c r="LF34" s="77"/>
      <c r="LG34" s="73" t="s">
        <v>434</v>
      </c>
      <c r="LH34" s="73">
        <v>1</v>
      </c>
      <c r="LI34" s="67">
        <v>0</v>
      </c>
      <c r="LJ34" s="74">
        <v>48</v>
      </c>
      <c r="LK34" s="75">
        <f t="shared" si="245"/>
        <v>48</v>
      </c>
      <c r="LL34" s="75" t="s">
        <v>567</v>
      </c>
      <c r="LM34" s="67">
        <v>7</v>
      </c>
      <c r="LN34" s="76" t="s">
        <v>587</v>
      </c>
      <c r="LO34" s="77"/>
      <c r="LP34" s="73" t="s">
        <v>434</v>
      </c>
      <c r="LQ34" s="73">
        <v>1</v>
      </c>
      <c r="LR34" s="67">
        <v>0</v>
      </c>
      <c r="LS34" s="74">
        <v>48</v>
      </c>
      <c r="LT34" s="75">
        <f t="shared" si="246"/>
        <v>48</v>
      </c>
      <c r="LU34" s="75" t="s">
        <v>567</v>
      </c>
      <c r="LV34" s="67">
        <v>7</v>
      </c>
      <c r="LW34" s="76" t="s">
        <v>587</v>
      </c>
      <c r="LX34" s="77"/>
      <c r="LY34" s="73" t="s">
        <v>434</v>
      </c>
      <c r="LZ34" s="73">
        <v>1</v>
      </c>
      <c r="MA34" s="67">
        <v>0</v>
      </c>
      <c r="MB34" s="74">
        <v>48</v>
      </c>
      <c r="MC34" s="75">
        <f t="shared" si="247"/>
        <v>48</v>
      </c>
      <c r="MD34" s="75" t="s">
        <v>567</v>
      </c>
      <c r="ME34" s="67">
        <v>7</v>
      </c>
      <c r="MF34" s="76" t="s">
        <v>587</v>
      </c>
      <c r="MG34" s="77"/>
      <c r="MH34" s="73" t="s">
        <v>434</v>
      </c>
      <c r="MI34" s="73">
        <v>1</v>
      </c>
      <c r="MJ34" s="67">
        <v>0</v>
      </c>
      <c r="MK34" s="74">
        <v>48</v>
      </c>
      <c r="ML34" s="75">
        <f t="shared" si="248"/>
        <v>48</v>
      </c>
      <c r="MM34" s="75" t="s">
        <v>567</v>
      </c>
      <c r="MN34" s="67">
        <v>7</v>
      </c>
      <c r="MO34" s="76" t="s">
        <v>587</v>
      </c>
      <c r="MP34" s="77"/>
      <c r="MQ34" s="73" t="s">
        <v>434</v>
      </c>
      <c r="MR34" s="73">
        <v>1</v>
      </c>
      <c r="MS34" s="67">
        <v>0</v>
      </c>
      <c r="MT34" s="74">
        <v>48</v>
      </c>
      <c r="MU34" s="75">
        <f t="shared" si="249"/>
        <v>48</v>
      </c>
      <c r="MV34" s="75" t="s">
        <v>567</v>
      </c>
      <c r="MW34" s="67">
        <v>7</v>
      </c>
      <c r="MX34" s="76" t="s">
        <v>587</v>
      </c>
      <c r="MY34" s="77"/>
      <c r="MZ34" s="73" t="s">
        <v>434</v>
      </c>
      <c r="NA34" s="73">
        <v>1</v>
      </c>
      <c r="NB34" s="67">
        <v>0</v>
      </c>
      <c r="NC34" s="74">
        <v>48</v>
      </c>
      <c r="ND34" s="75">
        <f t="shared" si="250"/>
        <v>48</v>
      </c>
      <c r="NE34" s="75" t="s">
        <v>567</v>
      </c>
      <c r="NF34" s="67">
        <v>7</v>
      </c>
      <c r="NG34" s="76" t="s">
        <v>587</v>
      </c>
      <c r="NH34" s="77"/>
      <c r="NI34" s="73" t="s">
        <v>434</v>
      </c>
      <c r="NJ34" s="73">
        <v>1</v>
      </c>
      <c r="NK34" s="67">
        <v>0</v>
      </c>
      <c r="NL34" s="74">
        <v>48</v>
      </c>
      <c r="NM34" s="75">
        <f t="shared" si="251"/>
        <v>48</v>
      </c>
      <c r="NN34" s="75" t="s">
        <v>567</v>
      </c>
      <c r="NO34" s="67">
        <v>7</v>
      </c>
      <c r="NP34" s="76" t="s">
        <v>587</v>
      </c>
      <c r="NQ34" s="77"/>
      <c r="NR34" s="73" t="s">
        <v>434</v>
      </c>
      <c r="NS34" s="73">
        <v>1</v>
      </c>
      <c r="NT34" s="67">
        <v>0</v>
      </c>
      <c r="NU34" s="74">
        <v>48</v>
      </c>
      <c r="NV34" s="75">
        <f t="shared" si="252"/>
        <v>48</v>
      </c>
      <c r="NW34" s="75" t="s">
        <v>567</v>
      </c>
      <c r="NX34" s="67">
        <v>7</v>
      </c>
      <c r="NY34" s="76" t="s">
        <v>587</v>
      </c>
      <c r="NZ34" s="77"/>
      <c r="OA34" s="73" t="s">
        <v>434</v>
      </c>
      <c r="OB34" s="73">
        <v>1</v>
      </c>
      <c r="OC34" s="67">
        <v>0</v>
      </c>
      <c r="OD34" s="74">
        <v>48</v>
      </c>
      <c r="OE34" s="75">
        <f t="shared" si="253"/>
        <v>48</v>
      </c>
      <c r="OF34" s="75" t="s">
        <v>567</v>
      </c>
      <c r="OG34" s="67">
        <v>7</v>
      </c>
      <c r="OH34" s="76" t="s">
        <v>587</v>
      </c>
      <c r="OI34" s="77"/>
      <c r="OJ34" s="73" t="s">
        <v>434</v>
      </c>
      <c r="OK34" s="73">
        <v>1</v>
      </c>
      <c r="OL34" s="67">
        <v>0</v>
      </c>
      <c r="OM34" s="74">
        <v>48</v>
      </c>
      <c r="ON34" s="75">
        <f t="shared" si="254"/>
        <v>48</v>
      </c>
      <c r="OO34" s="75" t="s">
        <v>567</v>
      </c>
      <c r="OP34" s="67">
        <v>7</v>
      </c>
      <c r="OQ34" s="76" t="s">
        <v>587</v>
      </c>
      <c r="OR34" s="77"/>
      <c r="OS34" s="73" t="s">
        <v>434</v>
      </c>
      <c r="OT34" s="73">
        <v>1</v>
      </c>
      <c r="OU34" s="67">
        <v>0</v>
      </c>
      <c r="OV34" s="74">
        <v>48</v>
      </c>
      <c r="OW34" s="75">
        <f t="shared" si="255"/>
        <v>48</v>
      </c>
      <c r="OX34" s="75" t="s">
        <v>567</v>
      </c>
      <c r="OY34" s="67">
        <v>7</v>
      </c>
      <c r="OZ34" s="76" t="s">
        <v>587</v>
      </c>
      <c r="PA34" s="77"/>
      <c r="PB34" s="73" t="s">
        <v>434</v>
      </c>
      <c r="PC34" s="73">
        <v>1</v>
      </c>
      <c r="PD34" s="67">
        <v>0</v>
      </c>
      <c r="PE34" s="74">
        <v>48</v>
      </c>
      <c r="PF34" s="75">
        <f t="shared" si="256"/>
        <v>48</v>
      </c>
      <c r="PG34" s="75" t="s">
        <v>567</v>
      </c>
      <c r="PH34" s="67">
        <v>7</v>
      </c>
      <c r="PI34" s="76" t="s">
        <v>587</v>
      </c>
      <c r="PJ34" s="77"/>
      <c r="PK34" s="73" t="s">
        <v>434</v>
      </c>
      <c r="PL34" s="73">
        <v>1</v>
      </c>
      <c r="PM34" s="67">
        <v>0</v>
      </c>
      <c r="PN34" s="74">
        <v>48</v>
      </c>
      <c r="PO34" s="75">
        <f t="shared" si="257"/>
        <v>48</v>
      </c>
      <c r="PP34" s="75" t="s">
        <v>567</v>
      </c>
      <c r="PQ34" s="67">
        <v>7</v>
      </c>
      <c r="PR34" s="76" t="s">
        <v>587</v>
      </c>
      <c r="PS34" s="77"/>
      <c r="PT34" s="73" t="s">
        <v>434</v>
      </c>
      <c r="PU34" s="73">
        <v>1</v>
      </c>
      <c r="PV34" s="67">
        <v>0</v>
      </c>
      <c r="PW34" s="74">
        <v>48</v>
      </c>
      <c r="PX34" s="75">
        <f t="shared" si="258"/>
        <v>48</v>
      </c>
      <c r="PY34" s="75" t="s">
        <v>567</v>
      </c>
      <c r="PZ34" s="67">
        <v>7</v>
      </c>
      <c r="QA34" s="76" t="s">
        <v>587</v>
      </c>
      <c r="QB34" s="77"/>
      <c r="QC34" s="73" t="s">
        <v>434</v>
      </c>
      <c r="QD34" s="73">
        <v>1</v>
      </c>
      <c r="QE34" s="67">
        <v>0</v>
      </c>
      <c r="QF34" s="74">
        <v>48</v>
      </c>
      <c r="QG34" s="75">
        <f t="shared" si="259"/>
        <v>48</v>
      </c>
      <c r="QH34" s="75" t="s">
        <v>567</v>
      </c>
      <c r="QI34" s="67">
        <v>7</v>
      </c>
      <c r="QJ34" s="76" t="s">
        <v>587</v>
      </c>
      <c r="QK34" s="77"/>
      <c r="QL34" s="73" t="s">
        <v>434</v>
      </c>
      <c r="QM34" s="73">
        <v>1</v>
      </c>
      <c r="QN34" s="67">
        <v>0</v>
      </c>
      <c r="QO34" s="74">
        <v>48</v>
      </c>
      <c r="QP34" s="75">
        <f t="shared" si="260"/>
        <v>48</v>
      </c>
      <c r="QQ34" s="75" t="s">
        <v>567</v>
      </c>
      <c r="QR34" s="67">
        <v>7</v>
      </c>
      <c r="QS34" s="76" t="s">
        <v>587</v>
      </c>
      <c r="QT34" s="77"/>
      <c r="QU34" s="73" t="s">
        <v>434</v>
      </c>
      <c r="QV34" s="73">
        <v>1</v>
      </c>
      <c r="QW34" s="67">
        <v>0</v>
      </c>
      <c r="QX34" s="74">
        <v>48</v>
      </c>
      <c r="QY34" s="75">
        <f t="shared" si="261"/>
        <v>48</v>
      </c>
      <c r="QZ34" s="75" t="s">
        <v>567</v>
      </c>
      <c r="RA34" s="67">
        <v>7</v>
      </c>
      <c r="RB34" s="76" t="s">
        <v>587</v>
      </c>
      <c r="RC34" s="77"/>
      <c r="RD34" s="73" t="s">
        <v>434</v>
      </c>
      <c r="RE34" s="73">
        <v>1</v>
      </c>
      <c r="RF34" s="67">
        <v>0</v>
      </c>
      <c r="RG34" s="74">
        <v>48</v>
      </c>
      <c r="RH34" s="75">
        <f t="shared" si="262"/>
        <v>48</v>
      </c>
      <c r="RI34" s="75" t="s">
        <v>567</v>
      </c>
      <c r="RJ34" s="67">
        <v>7</v>
      </c>
      <c r="RK34" s="76" t="s">
        <v>587</v>
      </c>
      <c r="RL34" s="77"/>
      <c r="RM34" s="73" t="s">
        <v>434</v>
      </c>
      <c r="RN34" s="73">
        <v>1</v>
      </c>
      <c r="RO34" s="67">
        <v>0</v>
      </c>
      <c r="RP34" s="74">
        <v>48</v>
      </c>
      <c r="RQ34" s="75">
        <f t="shared" si="263"/>
        <v>48</v>
      </c>
      <c r="RR34" s="75" t="s">
        <v>567</v>
      </c>
      <c r="RS34" s="67">
        <v>7</v>
      </c>
      <c r="RT34" s="76" t="s">
        <v>587</v>
      </c>
      <c r="RU34" s="77"/>
      <c r="RV34" s="73" t="s">
        <v>434</v>
      </c>
      <c r="RW34" s="73">
        <v>1</v>
      </c>
      <c r="RX34" s="67">
        <v>0</v>
      </c>
      <c r="RY34" s="74">
        <v>48</v>
      </c>
      <c r="RZ34" s="75">
        <f t="shared" si="264"/>
        <v>48</v>
      </c>
      <c r="SA34" s="75" t="s">
        <v>567</v>
      </c>
      <c r="SB34" s="67">
        <v>7</v>
      </c>
      <c r="SC34" s="76" t="s">
        <v>587</v>
      </c>
      <c r="SD34" s="77"/>
      <c r="SE34" s="73" t="s">
        <v>434</v>
      </c>
      <c r="SF34" s="73">
        <v>1</v>
      </c>
      <c r="SG34" s="67">
        <v>0</v>
      </c>
      <c r="SH34" s="74">
        <v>48</v>
      </c>
      <c r="SI34" s="75">
        <f t="shared" si="265"/>
        <v>48</v>
      </c>
      <c r="SJ34" s="75" t="s">
        <v>567</v>
      </c>
      <c r="SK34" s="67">
        <v>7</v>
      </c>
      <c r="SL34" s="76" t="s">
        <v>587</v>
      </c>
      <c r="SM34" s="77"/>
      <c r="SN34" s="73" t="s">
        <v>434</v>
      </c>
      <c r="SO34" s="73">
        <v>1</v>
      </c>
      <c r="SP34" s="67">
        <v>0</v>
      </c>
      <c r="SQ34" s="74">
        <v>48</v>
      </c>
      <c r="SR34" s="75">
        <f t="shared" si="266"/>
        <v>48</v>
      </c>
      <c r="SS34" s="75" t="s">
        <v>567</v>
      </c>
      <c r="ST34" s="67">
        <v>7</v>
      </c>
      <c r="SU34" s="76" t="s">
        <v>587</v>
      </c>
      <c r="SV34" s="77"/>
      <c r="SW34" s="73" t="s">
        <v>434</v>
      </c>
      <c r="SX34" s="73">
        <v>1</v>
      </c>
      <c r="SY34" s="67">
        <v>0</v>
      </c>
      <c r="SZ34" s="74">
        <v>48</v>
      </c>
      <c r="TA34" s="75">
        <f t="shared" si="267"/>
        <v>48</v>
      </c>
      <c r="TB34" s="75" t="s">
        <v>567</v>
      </c>
      <c r="TC34" s="67">
        <v>7</v>
      </c>
      <c r="TD34" s="76" t="s">
        <v>587</v>
      </c>
      <c r="TE34" s="77"/>
      <c r="TF34" s="73" t="s">
        <v>434</v>
      </c>
      <c r="TG34" s="73">
        <v>1</v>
      </c>
      <c r="TH34" s="67">
        <v>0</v>
      </c>
      <c r="TI34" s="74">
        <v>48</v>
      </c>
      <c r="TJ34" s="75">
        <f t="shared" si="268"/>
        <v>48</v>
      </c>
      <c r="TK34" s="75" t="s">
        <v>567</v>
      </c>
      <c r="TL34" s="67">
        <v>7</v>
      </c>
      <c r="TM34" s="76" t="s">
        <v>587</v>
      </c>
      <c r="TN34" s="77"/>
      <c r="TO34" s="73" t="s">
        <v>434</v>
      </c>
      <c r="TP34" s="73">
        <v>1</v>
      </c>
      <c r="TQ34" s="67">
        <v>0</v>
      </c>
      <c r="TR34" s="74">
        <v>48</v>
      </c>
      <c r="TS34" s="75">
        <f t="shared" si="269"/>
        <v>48</v>
      </c>
      <c r="TT34" s="75" t="s">
        <v>567</v>
      </c>
      <c r="TU34" s="67">
        <v>7</v>
      </c>
      <c r="TV34" s="76" t="s">
        <v>587</v>
      </c>
      <c r="TW34" s="77"/>
      <c r="TX34" s="73" t="s">
        <v>434</v>
      </c>
      <c r="TY34" s="73">
        <v>1</v>
      </c>
      <c r="TZ34" s="67">
        <v>0</v>
      </c>
      <c r="UA34" s="74">
        <v>48</v>
      </c>
      <c r="UB34" s="75">
        <f t="shared" si="270"/>
        <v>48</v>
      </c>
      <c r="UC34" s="75" t="s">
        <v>567</v>
      </c>
      <c r="UD34" s="67">
        <v>7</v>
      </c>
      <c r="UE34" s="76" t="s">
        <v>587</v>
      </c>
      <c r="UF34" s="77"/>
      <c r="UG34" s="73" t="s">
        <v>434</v>
      </c>
      <c r="UH34" s="73">
        <v>1</v>
      </c>
      <c r="UI34" s="67">
        <v>0</v>
      </c>
      <c r="UJ34" s="74">
        <v>48</v>
      </c>
      <c r="UK34" s="75">
        <f t="shared" si="271"/>
        <v>48</v>
      </c>
      <c r="UL34" s="75" t="s">
        <v>567</v>
      </c>
      <c r="UM34" s="67">
        <v>7</v>
      </c>
      <c r="UN34" s="76" t="s">
        <v>587</v>
      </c>
      <c r="UO34" s="77"/>
      <c r="UP34" s="73" t="s">
        <v>434</v>
      </c>
      <c r="UQ34" s="73">
        <v>1</v>
      </c>
      <c r="UR34" s="67">
        <v>0</v>
      </c>
      <c r="US34" s="74">
        <v>48</v>
      </c>
      <c r="UT34" s="75">
        <f t="shared" si="272"/>
        <v>48</v>
      </c>
      <c r="UU34" s="75" t="s">
        <v>567</v>
      </c>
      <c r="UV34" s="67">
        <v>7</v>
      </c>
      <c r="UW34" s="76" t="s">
        <v>587</v>
      </c>
      <c r="UX34" s="77"/>
      <c r="UY34" s="73" t="s">
        <v>434</v>
      </c>
      <c r="UZ34" s="73">
        <v>1</v>
      </c>
      <c r="VA34" s="67">
        <v>0</v>
      </c>
      <c r="VB34" s="74">
        <v>48</v>
      </c>
      <c r="VC34" s="75">
        <f t="shared" si="273"/>
        <v>48</v>
      </c>
      <c r="VD34" s="75" t="s">
        <v>567</v>
      </c>
      <c r="VE34" s="67">
        <v>7</v>
      </c>
      <c r="VF34" s="76" t="s">
        <v>587</v>
      </c>
      <c r="VG34" s="77"/>
      <c r="VH34" s="73" t="s">
        <v>434</v>
      </c>
      <c r="VI34" s="73">
        <v>1</v>
      </c>
      <c r="VJ34" s="67">
        <v>0</v>
      </c>
      <c r="VK34" s="74">
        <v>48</v>
      </c>
      <c r="VL34" s="75">
        <f t="shared" si="274"/>
        <v>48</v>
      </c>
      <c r="VM34" s="75" t="s">
        <v>567</v>
      </c>
      <c r="VN34" s="67">
        <v>7</v>
      </c>
      <c r="VO34" s="76" t="s">
        <v>587</v>
      </c>
      <c r="VP34" s="77"/>
      <c r="VQ34" s="73" t="s">
        <v>434</v>
      </c>
      <c r="VR34" s="73">
        <v>1</v>
      </c>
      <c r="VS34" s="67">
        <v>0</v>
      </c>
      <c r="VT34" s="74">
        <v>48</v>
      </c>
      <c r="VU34" s="75">
        <f t="shared" si="275"/>
        <v>48</v>
      </c>
      <c r="VV34" s="75" t="s">
        <v>567</v>
      </c>
      <c r="VW34" s="67">
        <v>7</v>
      </c>
      <c r="VX34" s="76" t="s">
        <v>587</v>
      </c>
      <c r="VY34" s="77"/>
      <c r="VZ34" s="73" t="s">
        <v>434</v>
      </c>
      <c r="WA34" s="73">
        <v>1</v>
      </c>
      <c r="WB34" s="67">
        <v>0</v>
      </c>
      <c r="WC34" s="74">
        <v>48</v>
      </c>
      <c r="WD34" s="75">
        <f t="shared" si="276"/>
        <v>48</v>
      </c>
      <c r="WE34" s="75" t="s">
        <v>567</v>
      </c>
      <c r="WF34" s="67">
        <v>7</v>
      </c>
      <c r="WG34" s="76" t="s">
        <v>587</v>
      </c>
      <c r="WH34" s="77"/>
      <c r="WI34" s="73" t="s">
        <v>434</v>
      </c>
      <c r="WJ34" s="73">
        <v>1</v>
      </c>
      <c r="WK34" s="67">
        <v>0</v>
      </c>
      <c r="WL34" s="74">
        <v>48</v>
      </c>
      <c r="WM34" s="75">
        <f t="shared" si="277"/>
        <v>48</v>
      </c>
      <c r="WN34" s="75" t="s">
        <v>567</v>
      </c>
      <c r="WO34" s="67">
        <v>7</v>
      </c>
      <c r="WP34" s="76" t="s">
        <v>587</v>
      </c>
      <c r="WQ34" s="77"/>
      <c r="WR34" s="73" t="s">
        <v>434</v>
      </c>
      <c r="WS34" s="73">
        <v>1</v>
      </c>
      <c r="WT34" s="67">
        <v>0</v>
      </c>
      <c r="WU34" s="74">
        <v>48</v>
      </c>
      <c r="WV34" s="75">
        <f t="shared" si="278"/>
        <v>48</v>
      </c>
      <c r="WW34" s="75" t="s">
        <v>567</v>
      </c>
      <c r="WX34" s="67">
        <v>7</v>
      </c>
      <c r="WY34" s="76" t="s">
        <v>587</v>
      </c>
      <c r="WZ34" s="77"/>
      <c r="XA34" s="73" t="s">
        <v>434</v>
      </c>
      <c r="XB34" s="73">
        <v>1</v>
      </c>
      <c r="XC34" s="67">
        <v>0</v>
      </c>
      <c r="XD34" s="74">
        <v>48</v>
      </c>
      <c r="XE34" s="75">
        <f t="shared" si="279"/>
        <v>48</v>
      </c>
      <c r="XF34" s="75" t="s">
        <v>567</v>
      </c>
      <c r="XG34" s="67">
        <v>7</v>
      </c>
      <c r="XH34" s="76" t="s">
        <v>587</v>
      </c>
      <c r="XI34" s="77"/>
      <c r="XJ34" s="73" t="s">
        <v>434</v>
      </c>
      <c r="XK34" s="73">
        <v>1</v>
      </c>
      <c r="XL34" s="67">
        <v>0</v>
      </c>
      <c r="XM34" s="74">
        <v>48</v>
      </c>
      <c r="XN34" s="75">
        <f t="shared" si="280"/>
        <v>48</v>
      </c>
      <c r="XO34" s="75" t="s">
        <v>567</v>
      </c>
      <c r="XP34" s="67">
        <v>7</v>
      </c>
      <c r="XQ34" s="76" t="s">
        <v>587</v>
      </c>
      <c r="XR34" s="77"/>
      <c r="XS34" s="73" t="s">
        <v>434</v>
      </c>
      <c r="XT34" s="73">
        <v>1</v>
      </c>
      <c r="XU34" s="67">
        <v>0</v>
      </c>
      <c r="XV34" s="74">
        <v>48</v>
      </c>
      <c r="XW34" s="75">
        <f t="shared" si="281"/>
        <v>48</v>
      </c>
      <c r="XX34" s="75" t="s">
        <v>567</v>
      </c>
    </row>
    <row r="35" ht="22.15" customHeight="1" spans="1:648">
      <c r="A35" s="67">
        <v>8</v>
      </c>
      <c r="B35" s="73" t="s">
        <v>588</v>
      </c>
      <c r="C35" s="73"/>
      <c r="D35" s="73" t="s">
        <v>434</v>
      </c>
      <c r="E35" s="73">
        <v>1</v>
      </c>
      <c r="F35" s="67">
        <v>0</v>
      </c>
      <c r="G35" s="75">
        <v>8</v>
      </c>
      <c r="H35" s="75">
        <f t="shared" si="210"/>
        <v>8</v>
      </c>
      <c r="I35" s="75" t="s">
        <v>567</v>
      </c>
      <c r="J35" s="67">
        <v>8</v>
      </c>
      <c r="K35" s="73" t="s">
        <v>588</v>
      </c>
      <c r="L35" s="73"/>
      <c r="M35" s="73" t="s">
        <v>434</v>
      </c>
      <c r="N35" s="73">
        <v>1</v>
      </c>
      <c r="O35" s="67">
        <v>0</v>
      </c>
      <c r="P35" s="75">
        <v>8</v>
      </c>
      <c r="Q35" s="75">
        <f t="shared" si="211"/>
        <v>8</v>
      </c>
      <c r="R35" s="75" t="s">
        <v>567</v>
      </c>
      <c r="S35" s="67">
        <v>8</v>
      </c>
      <c r="T35" s="73" t="s">
        <v>588</v>
      </c>
      <c r="U35" s="73"/>
      <c r="V35" s="73" t="s">
        <v>434</v>
      </c>
      <c r="W35" s="73">
        <v>1</v>
      </c>
      <c r="X35" s="67">
        <v>0</v>
      </c>
      <c r="Y35" s="75">
        <v>8</v>
      </c>
      <c r="Z35" s="75">
        <f t="shared" si="212"/>
        <v>8</v>
      </c>
      <c r="AA35" s="75" t="s">
        <v>567</v>
      </c>
      <c r="AB35" s="67">
        <v>8</v>
      </c>
      <c r="AC35" s="73" t="s">
        <v>588</v>
      </c>
      <c r="AD35" s="73"/>
      <c r="AE35" s="73" t="s">
        <v>434</v>
      </c>
      <c r="AF35" s="73">
        <v>1</v>
      </c>
      <c r="AG35" s="67">
        <v>0</v>
      </c>
      <c r="AH35" s="75">
        <v>8</v>
      </c>
      <c r="AI35" s="75">
        <f t="shared" si="213"/>
        <v>8</v>
      </c>
      <c r="AJ35" s="75" t="s">
        <v>567</v>
      </c>
      <c r="AK35" s="67">
        <v>8</v>
      </c>
      <c r="AL35" s="73" t="s">
        <v>588</v>
      </c>
      <c r="AM35" s="73"/>
      <c r="AN35" s="73" t="s">
        <v>434</v>
      </c>
      <c r="AO35" s="73">
        <v>1</v>
      </c>
      <c r="AP35" s="67">
        <v>0</v>
      </c>
      <c r="AQ35" s="75">
        <v>8</v>
      </c>
      <c r="AR35" s="75">
        <f t="shared" si="214"/>
        <v>8</v>
      </c>
      <c r="AS35" s="75" t="s">
        <v>567</v>
      </c>
      <c r="AT35" s="67">
        <v>8</v>
      </c>
      <c r="AU35" s="73" t="s">
        <v>588</v>
      </c>
      <c r="AV35" s="73"/>
      <c r="AW35" s="73" t="s">
        <v>434</v>
      </c>
      <c r="AX35" s="73">
        <v>1</v>
      </c>
      <c r="AY35" s="67">
        <v>0</v>
      </c>
      <c r="AZ35" s="75">
        <v>8</v>
      </c>
      <c r="BA35" s="75">
        <f t="shared" si="215"/>
        <v>8</v>
      </c>
      <c r="BB35" s="75" t="s">
        <v>567</v>
      </c>
      <c r="BC35" s="67">
        <v>8</v>
      </c>
      <c r="BD35" s="73" t="s">
        <v>588</v>
      </c>
      <c r="BE35" s="73"/>
      <c r="BF35" s="73" t="s">
        <v>434</v>
      </c>
      <c r="BG35" s="73">
        <v>1</v>
      </c>
      <c r="BH35" s="67">
        <v>0</v>
      </c>
      <c r="BI35" s="75">
        <v>8</v>
      </c>
      <c r="BJ35" s="75">
        <f t="shared" si="216"/>
        <v>8</v>
      </c>
      <c r="BK35" s="75" t="s">
        <v>567</v>
      </c>
      <c r="BL35" s="67">
        <v>8</v>
      </c>
      <c r="BM35" s="73" t="s">
        <v>588</v>
      </c>
      <c r="BN35" s="73"/>
      <c r="BO35" s="73" t="s">
        <v>434</v>
      </c>
      <c r="BP35" s="73">
        <v>1</v>
      </c>
      <c r="BQ35" s="67">
        <v>0</v>
      </c>
      <c r="BR35" s="75">
        <v>8</v>
      </c>
      <c r="BS35" s="75">
        <f t="shared" si="217"/>
        <v>8</v>
      </c>
      <c r="BT35" s="75" t="s">
        <v>567</v>
      </c>
      <c r="BU35" s="67">
        <v>8</v>
      </c>
      <c r="BV35" s="73" t="s">
        <v>588</v>
      </c>
      <c r="BW35" s="73"/>
      <c r="BX35" s="73" t="s">
        <v>434</v>
      </c>
      <c r="BY35" s="73">
        <v>1</v>
      </c>
      <c r="BZ35" s="67">
        <v>0</v>
      </c>
      <c r="CA35" s="75">
        <v>8</v>
      </c>
      <c r="CB35" s="75">
        <f t="shared" si="218"/>
        <v>8</v>
      </c>
      <c r="CC35" s="75" t="s">
        <v>567</v>
      </c>
      <c r="CD35" s="67">
        <v>8</v>
      </c>
      <c r="CE35" s="73" t="s">
        <v>588</v>
      </c>
      <c r="CF35" s="73"/>
      <c r="CG35" s="73" t="s">
        <v>434</v>
      </c>
      <c r="CH35" s="73">
        <v>1</v>
      </c>
      <c r="CI35" s="67">
        <v>0</v>
      </c>
      <c r="CJ35" s="75">
        <v>8</v>
      </c>
      <c r="CK35" s="75">
        <f t="shared" si="219"/>
        <v>8</v>
      </c>
      <c r="CL35" s="75" t="s">
        <v>567</v>
      </c>
      <c r="CM35" s="67">
        <v>8</v>
      </c>
      <c r="CN35" s="73" t="s">
        <v>588</v>
      </c>
      <c r="CO35" s="73"/>
      <c r="CP35" s="73" t="s">
        <v>434</v>
      </c>
      <c r="CQ35" s="73">
        <v>1</v>
      </c>
      <c r="CR35" s="67">
        <v>0</v>
      </c>
      <c r="CS35" s="75">
        <v>8</v>
      </c>
      <c r="CT35" s="75">
        <f t="shared" si="220"/>
        <v>8</v>
      </c>
      <c r="CU35" s="75" t="s">
        <v>567</v>
      </c>
      <c r="CV35" s="67">
        <v>8</v>
      </c>
      <c r="CW35" s="73" t="s">
        <v>588</v>
      </c>
      <c r="CX35" s="73"/>
      <c r="CY35" s="73" t="s">
        <v>434</v>
      </c>
      <c r="CZ35" s="73">
        <v>1</v>
      </c>
      <c r="DA35" s="67">
        <v>0</v>
      </c>
      <c r="DB35" s="75">
        <v>8</v>
      </c>
      <c r="DC35" s="75">
        <f t="shared" si="221"/>
        <v>8</v>
      </c>
      <c r="DD35" s="75" t="s">
        <v>567</v>
      </c>
      <c r="DE35" s="67">
        <v>8</v>
      </c>
      <c r="DF35" s="73" t="s">
        <v>588</v>
      </c>
      <c r="DG35" s="73"/>
      <c r="DH35" s="73" t="s">
        <v>434</v>
      </c>
      <c r="DI35" s="73">
        <v>1</v>
      </c>
      <c r="DJ35" s="67">
        <v>0</v>
      </c>
      <c r="DK35" s="75">
        <v>8</v>
      </c>
      <c r="DL35" s="75">
        <f t="shared" si="222"/>
        <v>8</v>
      </c>
      <c r="DM35" s="75" t="s">
        <v>567</v>
      </c>
      <c r="DN35" s="67">
        <v>8</v>
      </c>
      <c r="DO35" s="73" t="s">
        <v>588</v>
      </c>
      <c r="DP35" s="73"/>
      <c r="DQ35" s="73" t="s">
        <v>434</v>
      </c>
      <c r="DR35" s="73">
        <v>1</v>
      </c>
      <c r="DS35" s="67">
        <v>0</v>
      </c>
      <c r="DT35" s="75">
        <v>8</v>
      </c>
      <c r="DU35" s="75">
        <f t="shared" si="223"/>
        <v>8</v>
      </c>
      <c r="DV35" s="75" t="s">
        <v>567</v>
      </c>
      <c r="DW35" s="67">
        <v>8</v>
      </c>
      <c r="DX35" s="73" t="s">
        <v>588</v>
      </c>
      <c r="DY35" s="73"/>
      <c r="DZ35" s="73" t="s">
        <v>434</v>
      </c>
      <c r="EA35" s="73">
        <v>1</v>
      </c>
      <c r="EB35" s="67">
        <v>0</v>
      </c>
      <c r="EC35" s="75">
        <v>8</v>
      </c>
      <c r="ED35" s="75">
        <f t="shared" si="224"/>
        <v>8</v>
      </c>
      <c r="EE35" s="75" t="s">
        <v>567</v>
      </c>
      <c r="EF35" s="67">
        <v>8</v>
      </c>
      <c r="EG35" s="73" t="s">
        <v>588</v>
      </c>
      <c r="EH35" s="73"/>
      <c r="EI35" s="73" t="s">
        <v>434</v>
      </c>
      <c r="EJ35" s="73">
        <v>1</v>
      </c>
      <c r="EK35" s="67">
        <v>0</v>
      </c>
      <c r="EL35" s="75">
        <v>8</v>
      </c>
      <c r="EM35" s="75">
        <f t="shared" si="225"/>
        <v>8</v>
      </c>
      <c r="EN35" s="75" t="s">
        <v>567</v>
      </c>
      <c r="EO35" s="67">
        <v>8</v>
      </c>
      <c r="EP35" s="73" t="s">
        <v>588</v>
      </c>
      <c r="EQ35" s="73"/>
      <c r="ER35" s="73" t="s">
        <v>434</v>
      </c>
      <c r="ES35" s="73">
        <v>1</v>
      </c>
      <c r="ET35" s="67">
        <v>0</v>
      </c>
      <c r="EU35" s="75">
        <v>8</v>
      </c>
      <c r="EV35" s="75">
        <f t="shared" si="226"/>
        <v>8</v>
      </c>
      <c r="EW35" s="75" t="s">
        <v>567</v>
      </c>
      <c r="EX35" s="67">
        <v>8</v>
      </c>
      <c r="EY35" s="73" t="s">
        <v>588</v>
      </c>
      <c r="EZ35" s="73"/>
      <c r="FA35" s="73" t="s">
        <v>434</v>
      </c>
      <c r="FB35" s="73">
        <v>1</v>
      </c>
      <c r="FC35" s="67">
        <v>0</v>
      </c>
      <c r="FD35" s="75">
        <v>8</v>
      </c>
      <c r="FE35" s="75">
        <f t="shared" si="227"/>
        <v>8</v>
      </c>
      <c r="FF35" s="75" t="s">
        <v>567</v>
      </c>
      <c r="FG35" s="67">
        <v>8</v>
      </c>
      <c r="FH35" s="73" t="s">
        <v>588</v>
      </c>
      <c r="FI35" s="73"/>
      <c r="FJ35" s="73" t="s">
        <v>434</v>
      </c>
      <c r="FK35" s="73">
        <v>1</v>
      </c>
      <c r="FL35" s="67">
        <v>0</v>
      </c>
      <c r="FM35" s="75">
        <v>8</v>
      </c>
      <c r="FN35" s="75">
        <f t="shared" si="228"/>
        <v>8</v>
      </c>
      <c r="FO35" s="75" t="s">
        <v>567</v>
      </c>
      <c r="FP35" s="67">
        <v>8</v>
      </c>
      <c r="FQ35" s="73" t="s">
        <v>588</v>
      </c>
      <c r="FR35" s="73"/>
      <c r="FS35" s="73" t="s">
        <v>434</v>
      </c>
      <c r="FT35" s="73">
        <v>1</v>
      </c>
      <c r="FU35" s="67">
        <v>0</v>
      </c>
      <c r="FV35" s="75">
        <v>8</v>
      </c>
      <c r="FW35" s="75">
        <f t="shared" si="229"/>
        <v>8</v>
      </c>
      <c r="FX35" s="75" t="s">
        <v>567</v>
      </c>
      <c r="FY35" s="67">
        <v>8</v>
      </c>
      <c r="FZ35" s="73" t="s">
        <v>588</v>
      </c>
      <c r="GA35" s="73"/>
      <c r="GB35" s="73" t="s">
        <v>434</v>
      </c>
      <c r="GC35" s="73">
        <v>1</v>
      </c>
      <c r="GD35" s="67">
        <v>0</v>
      </c>
      <c r="GE35" s="75">
        <v>8</v>
      </c>
      <c r="GF35" s="75">
        <f t="shared" si="230"/>
        <v>8</v>
      </c>
      <c r="GG35" s="75" t="s">
        <v>567</v>
      </c>
      <c r="GH35" s="67">
        <v>8</v>
      </c>
      <c r="GI35" s="73" t="s">
        <v>588</v>
      </c>
      <c r="GJ35" s="73"/>
      <c r="GK35" s="73" t="s">
        <v>434</v>
      </c>
      <c r="GL35" s="73">
        <v>1</v>
      </c>
      <c r="GM35" s="67">
        <v>0</v>
      </c>
      <c r="GN35" s="75">
        <v>8</v>
      </c>
      <c r="GO35" s="75">
        <f t="shared" si="231"/>
        <v>8</v>
      </c>
      <c r="GP35" s="75" t="s">
        <v>567</v>
      </c>
      <c r="GQ35" s="67">
        <v>8</v>
      </c>
      <c r="GR35" s="73" t="s">
        <v>588</v>
      </c>
      <c r="GS35" s="73"/>
      <c r="GT35" s="73" t="s">
        <v>434</v>
      </c>
      <c r="GU35" s="73">
        <v>1</v>
      </c>
      <c r="GV35" s="67">
        <v>0</v>
      </c>
      <c r="GW35" s="75">
        <v>8</v>
      </c>
      <c r="GX35" s="75">
        <f t="shared" si="232"/>
        <v>8</v>
      </c>
      <c r="GY35" s="75" t="s">
        <v>567</v>
      </c>
      <c r="GZ35" s="67">
        <v>8</v>
      </c>
      <c r="HA35" s="73" t="s">
        <v>588</v>
      </c>
      <c r="HB35" s="73"/>
      <c r="HC35" s="73" t="s">
        <v>434</v>
      </c>
      <c r="HD35" s="73">
        <v>1</v>
      </c>
      <c r="HE35" s="67">
        <v>0</v>
      </c>
      <c r="HF35" s="75">
        <v>8</v>
      </c>
      <c r="HG35" s="75">
        <f t="shared" si="233"/>
        <v>8</v>
      </c>
      <c r="HH35" s="75" t="s">
        <v>567</v>
      </c>
      <c r="HI35" s="67">
        <v>8</v>
      </c>
      <c r="HJ35" s="73" t="s">
        <v>588</v>
      </c>
      <c r="HK35" s="73"/>
      <c r="HL35" s="73" t="s">
        <v>434</v>
      </c>
      <c r="HM35" s="73">
        <v>1</v>
      </c>
      <c r="HN35" s="67">
        <v>0</v>
      </c>
      <c r="HO35" s="75">
        <v>8</v>
      </c>
      <c r="HP35" s="75">
        <f t="shared" si="234"/>
        <v>8</v>
      </c>
      <c r="HQ35" s="75" t="s">
        <v>567</v>
      </c>
      <c r="HR35" s="67">
        <v>8</v>
      </c>
      <c r="HS35" s="73" t="s">
        <v>588</v>
      </c>
      <c r="HT35" s="73"/>
      <c r="HU35" s="73" t="s">
        <v>434</v>
      </c>
      <c r="HV35" s="73">
        <v>1</v>
      </c>
      <c r="HW35" s="67">
        <v>0</v>
      </c>
      <c r="HX35" s="75">
        <v>8</v>
      </c>
      <c r="HY35" s="75">
        <f t="shared" si="235"/>
        <v>8</v>
      </c>
      <c r="HZ35" s="75" t="s">
        <v>567</v>
      </c>
      <c r="IA35" s="67">
        <v>8</v>
      </c>
      <c r="IB35" s="73" t="s">
        <v>588</v>
      </c>
      <c r="IC35" s="73"/>
      <c r="ID35" s="73" t="s">
        <v>434</v>
      </c>
      <c r="IE35" s="73">
        <v>1</v>
      </c>
      <c r="IF35" s="67">
        <v>0</v>
      </c>
      <c r="IG35" s="75">
        <v>8</v>
      </c>
      <c r="IH35" s="75">
        <f t="shared" si="236"/>
        <v>8</v>
      </c>
      <c r="II35" s="75" t="s">
        <v>567</v>
      </c>
      <c r="IJ35" s="67">
        <v>8</v>
      </c>
      <c r="IK35" s="73" t="s">
        <v>588</v>
      </c>
      <c r="IL35" s="73"/>
      <c r="IM35" s="73" t="s">
        <v>434</v>
      </c>
      <c r="IN35" s="73">
        <v>1</v>
      </c>
      <c r="IO35" s="67">
        <v>0</v>
      </c>
      <c r="IP35" s="75">
        <v>8</v>
      </c>
      <c r="IQ35" s="75">
        <f t="shared" si="237"/>
        <v>8</v>
      </c>
      <c r="IR35" s="75" t="s">
        <v>567</v>
      </c>
      <c r="IS35" s="67">
        <v>8</v>
      </c>
      <c r="IT35" s="73" t="s">
        <v>588</v>
      </c>
      <c r="IU35" s="73"/>
      <c r="IV35" s="73" t="s">
        <v>434</v>
      </c>
      <c r="IW35" s="73">
        <v>1</v>
      </c>
      <c r="IX35" s="67">
        <v>0</v>
      </c>
      <c r="IY35" s="75">
        <v>8</v>
      </c>
      <c r="IZ35" s="75">
        <f t="shared" si="238"/>
        <v>8</v>
      </c>
      <c r="JA35" s="75" t="s">
        <v>567</v>
      </c>
      <c r="JB35" s="67">
        <v>8</v>
      </c>
      <c r="JC35" s="73" t="s">
        <v>588</v>
      </c>
      <c r="JD35" s="73"/>
      <c r="JE35" s="73" t="s">
        <v>434</v>
      </c>
      <c r="JF35" s="73">
        <v>1</v>
      </c>
      <c r="JG35" s="67">
        <v>0</v>
      </c>
      <c r="JH35" s="75">
        <v>8</v>
      </c>
      <c r="JI35" s="75">
        <f t="shared" si="239"/>
        <v>8</v>
      </c>
      <c r="JJ35" s="75" t="s">
        <v>567</v>
      </c>
      <c r="JK35" s="67">
        <v>8</v>
      </c>
      <c r="JL35" s="73" t="s">
        <v>588</v>
      </c>
      <c r="JM35" s="73"/>
      <c r="JN35" s="73" t="s">
        <v>434</v>
      </c>
      <c r="JO35" s="73">
        <v>1</v>
      </c>
      <c r="JP35" s="67">
        <v>0</v>
      </c>
      <c r="JQ35" s="75">
        <v>8</v>
      </c>
      <c r="JR35" s="75">
        <f t="shared" si="240"/>
        <v>8</v>
      </c>
      <c r="JS35" s="75" t="s">
        <v>567</v>
      </c>
      <c r="JT35" s="67">
        <v>8</v>
      </c>
      <c r="JU35" s="73" t="s">
        <v>588</v>
      </c>
      <c r="JV35" s="73"/>
      <c r="JW35" s="73" t="s">
        <v>434</v>
      </c>
      <c r="JX35" s="73">
        <v>1</v>
      </c>
      <c r="JY35" s="67">
        <v>0</v>
      </c>
      <c r="JZ35" s="75">
        <v>8</v>
      </c>
      <c r="KA35" s="75">
        <f t="shared" si="241"/>
        <v>8</v>
      </c>
      <c r="KB35" s="75" t="s">
        <v>567</v>
      </c>
      <c r="KC35" s="67">
        <v>8</v>
      </c>
      <c r="KD35" s="73" t="s">
        <v>588</v>
      </c>
      <c r="KE35" s="73"/>
      <c r="KF35" s="73" t="s">
        <v>434</v>
      </c>
      <c r="KG35" s="73">
        <v>1</v>
      </c>
      <c r="KH35" s="67">
        <v>0</v>
      </c>
      <c r="KI35" s="75">
        <v>8</v>
      </c>
      <c r="KJ35" s="75">
        <f t="shared" si="242"/>
        <v>8</v>
      </c>
      <c r="KK35" s="75" t="s">
        <v>567</v>
      </c>
      <c r="KL35" s="67">
        <v>8</v>
      </c>
      <c r="KM35" s="73" t="s">
        <v>588</v>
      </c>
      <c r="KN35" s="73"/>
      <c r="KO35" s="73" t="s">
        <v>434</v>
      </c>
      <c r="KP35" s="73">
        <v>1</v>
      </c>
      <c r="KQ35" s="67">
        <v>0</v>
      </c>
      <c r="KR35" s="75">
        <v>8</v>
      </c>
      <c r="KS35" s="75">
        <f t="shared" si="243"/>
        <v>8</v>
      </c>
      <c r="KT35" s="75" t="s">
        <v>567</v>
      </c>
      <c r="KU35" s="67">
        <v>8</v>
      </c>
      <c r="KV35" s="73" t="s">
        <v>588</v>
      </c>
      <c r="KW35" s="73"/>
      <c r="KX35" s="73" t="s">
        <v>434</v>
      </c>
      <c r="KY35" s="73">
        <v>1</v>
      </c>
      <c r="KZ35" s="67">
        <v>0</v>
      </c>
      <c r="LA35" s="75">
        <v>8</v>
      </c>
      <c r="LB35" s="75">
        <f t="shared" si="244"/>
        <v>8</v>
      </c>
      <c r="LC35" s="75" t="s">
        <v>567</v>
      </c>
      <c r="LD35" s="67">
        <v>8</v>
      </c>
      <c r="LE35" s="73" t="s">
        <v>588</v>
      </c>
      <c r="LF35" s="73"/>
      <c r="LG35" s="73" t="s">
        <v>434</v>
      </c>
      <c r="LH35" s="73">
        <v>1</v>
      </c>
      <c r="LI35" s="67">
        <v>0</v>
      </c>
      <c r="LJ35" s="75">
        <v>8</v>
      </c>
      <c r="LK35" s="75">
        <f t="shared" si="245"/>
        <v>8</v>
      </c>
      <c r="LL35" s="75" t="s">
        <v>567</v>
      </c>
      <c r="LM35" s="67">
        <v>8</v>
      </c>
      <c r="LN35" s="73" t="s">
        <v>588</v>
      </c>
      <c r="LO35" s="73"/>
      <c r="LP35" s="73" t="s">
        <v>434</v>
      </c>
      <c r="LQ35" s="73">
        <v>1</v>
      </c>
      <c r="LR35" s="67">
        <v>0</v>
      </c>
      <c r="LS35" s="75">
        <v>8</v>
      </c>
      <c r="LT35" s="75">
        <f t="shared" si="246"/>
        <v>8</v>
      </c>
      <c r="LU35" s="75" t="s">
        <v>567</v>
      </c>
      <c r="LV35" s="67">
        <v>8</v>
      </c>
      <c r="LW35" s="73" t="s">
        <v>588</v>
      </c>
      <c r="LX35" s="73"/>
      <c r="LY35" s="73" t="s">
        <v>434</v>
      </c>
      <c r="LZ35" s="73">
        <v>1</v>
      </c>
      <c r="MA35" s="67">
        <v>0</v>
      </c>
      <c r="MB35" s="75">
        <v>8</v>
      </c>
      <c r="MC35" s="75">
        <f t="shared" si="247"/>
        <v>8</v>
      </c>
      <c r="MD35" s="75" t="s">
        <v>567</v>
      </c>
      <c r="ME35" s="67">
        <v>8</v>
      </c>
      <c r="MF35" s="73" t="s">
        <v>588</v>
      </c>
      <c r="MG35" s="73"/>
      <c r="MH35" s="73" t="s">
        <v>434</v>
      </c>
      <c r="MI35" s="73">
        <v>1</v>
      </c>
      <c r="MJ35" s="67">
        <v>0</v>
      </c>
      <c r="MK35" s="75">
        <v>8</v>
      </c>
      <c r="ML35" s="75">
        <f t="shared" si="248"/>
        <v>8</v>
      </c>
      <c r="MM35" s="75" t="s">
        <v>567</v>
      </c>
      <c r="MN35" s="67">
        <v>8</v>
      </c>
      <c r="MO35" s="73" t="s">
        <v>588</v>
      </c>
      <c r="MP35" s="73"/>
      <c r="MQ35" s="73" t="s">
        <v>434</v>
      </c>
      <c r="MR35" s="73">
        <v>1</v>
      </c>
      <c r="MS35" s="67">
        <v>0</v>
      </c>
      <c r="MT35" s="75">
        <v>8</v>
      </c>
      <c r="MU35" s="75">
        <f t="shared" si="249"/>
        <v>8</v>
      </c>
      <c r="MV35" s="75" t="s">
        <v>567</v>
      </c>
      <c r="MW35" s="67">
        <v>8</v>
      </c>
      <c r="MX35" s="73" t="s">
        <v>588</v>
      </c>
      <c r="MY35" s="73"/>
      <c r="MZ35" s="73" t="s">
        <v>434</v>
      </c>
      <c r="NA35" s="73">
        <v>1</v>
      </c>
      <c r="NB35" s="67">
        <v>0</v>
      </c>
      <c r="NC35" s="75">
        <v>8</v>
      </c>
      <c r="ND35" s="75">
        <f t="shared" si="250"/>
        <v>8</v>
      </c>
      <c r="NE35" s="75" t="s">
        <v>567</v>
      </c>
      <c r="NF35" s="67">
        <v>8</v>
      </c>
      <c r="NG35" s="73" t="s">
        <v>588</v>
      </c>
      <c r="NH35" s="73"/>
      <c r="NI35" s="73" t="s">
        <v>434</v>
      </c>
      <c r="NJ35" s="73">
        <v>1</v>
      </c>
      <c r="NK35" s="67">
        <v>0</v>
      </c>
      <c r="NL35" s="75">
        <v>8</v>
      </c>
      <c r="NM35" s="75">
        <f t="shared" si="251"/>
        <v>8</v>
      </c>
      <c r="NN35" s="75" t="s">
        <v>567</v>
      </c>
      <c r="NO35" s="67">
        <v>8</v>
      </c>
      <c r="NP35" s="73" t="s">
        <v>588</v>
      </c>
      <c r="NQ35" s="73"/>
      <c r="NR35" s="73" t="s">
        <v>434</v>
      </c>
      <c r="NS35" s="73">
        <v>1</v>
      </c>
      <c r="NT35" s="67">
        <v>0</v>
      </c>
      <c r="NU35" s="75">
        <v>8</v>
      </c>
      <c r="NV35" s="75">
        <f t="shared" si="252"/>
        <v>8</v>
      </c>
      <c r="NW35" s="75" t="s">
        <v>567</v>
      </c>
      <c r="NX35" s="67">
        <v>8</v>
      </c>
      <c r="NY35" s="73" t="s">
        <v>588</v>
      </c>
      <c r="NZ35" s="73"/>
      <c r="OA35" s="73" t="s">
        <v>434</v>
      </c>
      <c r="OB35" s="73">
        <v>1</v>
      </c>
      <c r="OC35" s="67">
        <v>0</v>
      </c>
      <c r="OD35" s="75">
        <v>8</v>
      </c>
      <c r="OE35" s="75">
        <f t="shared" si="253"/>
        <v>8</v>
      </c>
      <c r="OF35" s="75" t="s">
        <v>567</v>
      </c>
      <c r="OG35" s="67">
        <v>8</v>
      </c>
      <c r="OH35" s="73" t="s">
        <v>588</v>
      </c>
      <c r="OI35" s="73"/>
      <c r="OJ35" s="73" t="s">
        <v>434</v>
      </c>
      <c r="OK35" s="73">
        <v>1</v>
      </c>
      <c r="OL35" s="67">
        <v>0</v>
      </c>
      <c r="OM35" s="75">
        <v>8</v>
      </c>
      <c r="ON35" s="75">
        <f t="shared" si="254"/>
        <v>8</v>
      </c>
      <c r="OO35" s="75" t="s">
        <v>567</v>
      </c>
      <c r="OP35" s="67">
        <v>8</v>
      </c>
      <c r="OQ35" s="73" t="s">
        <v>588</v>
      </c>
      <c r="OR35" s="73"/>
      <c r="OS35" s="73" t="s">
        <v>434</v>
      </c>
      <c r="OT35" s="73">
        <v>1</v>
      </c>
      <c r="OU35" s="67">
        <v>0</v>
      </c>
      <c r="OV35" s="75">
        <v>8</v>
      </c>
      <c r="OW35" s="75">
        <f t="shared" si="255"/>
        <v>8</v>
      </c>
      <c r="OX35" s="75" t="s">
        <v>567</v>
      </c>
      <c r="OY35" s="67">
        <v>8</v>
      </c>
      <c r="OZ35" s="73" t="s">
        <v>588</v>
      </c>
      <c r="PA35" s="73"/>
      <c r="PB35" s="73" t="s">
        <v>434</v>
      </c>
      <c r="PC35" s="73">
        <v>1</v>
      </c>
      <c r="PD35" s="67">
        <v>0</v>
      </c>
      <c r="PE35" s="75">
        <v>8</v>
      </c>
      <c r="PF35" s="75">
        <f t="shared" si="256"/>
        <v>8</v>
      </c>
      <c r="PG35" s="75" t="s">
        <v>567</v>
      </c>
      <c r="PH35" s="67">
        <v>8</v>
      </c>
      <c r="PI35" s="73" t="s">
        <v>588</v>
      </c>
      <c r="PJ35" s="73"/>
      <c r="PK35" s="73" t="s">
        <v>434</v>
      </c>
      <c r="PL35" s="73">
        <v>1</v>
      </c>
      <c r="PM35" s="67">
        <v>0</v>
      </c>
      <c r="PN35" s="75">
        <v>8</v>
      </c>
      <c r="PO35" s="75">
        <f t="shared" si="257"/>
        <v>8</v>
      </c>
      <c r="PP35" s="75" t="s">
        <v>567</v>
      </c>
      <c r="PQ35" s="67">
        <v>8</v>
      </c>
      <c r="PR35" s="73" t="s">
        <v>588</v>
      </c>
      <c r="PS35" s="73"/>
      <c r="PT35" s="73" t="s">
        <v>434</v>
      </c>
      <c r="PU35" s="73">
        <v>1</v>
      </c>
      <c r="PV35" s="67">
        <v>0</v>
      </c>
      <c r="PW35" s="75">
        <v>8</v>
      </c>
      <c r="PX35" s="75">
        <f t="shared" si="258"/>
        <v>8</v>
      </c>
      <c r="PY35" s="75" t="s">
        <v>567</v>
      </c>
      <c r="PZ35" s="67">
        <v>8</v>
      </c>
      <c r="QA35" s="73" t="s">
        <v>588</v>
      </c>
      <c r="QB35" s="73"/>
      <c r="QC35" s="73" t="s">
        <v>434</v>
      </c>
      <c r="QD35" s="73">
        <v>1</v>
      </c>
      <c r="QE35" s="67">
        <v>0</v>
      </c>
      <c r="QF35" s="75">
        <v>8</v>
      </c>
      <c r="QG35" s="75">
        <f t="shared" si="259"/>
        <v>8</v>
      </c>
      <c r="QH35" s="75" t="s">
        <v>567</v>
      </c>
      <c r="QI35" s="67">
        <v>8</v>
      </c>
      <c r="QJ35" s="73" t="s">
        <v>588</v>
      </c>
      <c r="QK35" s="73"/>
      <c r="QL35" s="73" t="s">
        <v>434</v>
      </c>
      <c r="QM35" s="73">
        <v>1</v>
      </c>
      <c r="QN35" s="67">
        <v>0</v>
      </c>
      <c r="QO35" s="75">
        <v>8</v>
      </c>
      <c r="QP35" s="75">
        <f t="shared" si="260"/>
        <v>8</v>
      </c>
      <c r="QQ35" s="75" t="s">
        <v>567</v>
      </c>
      <c r="QR35" s="67">
        <v>8</v>
      </c>
      <c r="QS35" s="73" t="s">
        <v>588</v>
      </c>
      <c r="QT35" s="73"/>
      <c r="QU35" s="73" t="s">
        <v>434</v>
      </c>
      <c r="QV35" s="73">
        <v>1</v>
      </c>
      <c r="QW35" s="67">
        <v>0</v>
      </c>
      <c r="QX35" s="75">
        <v>8</v>
      </c>
      <c r="QY35" s="75">
        <f t="shared" si="261"/>
        <v>8</v>
      </c>
      <c r="QZ35" s="75" t="s">
        <v>567</v>
      </c>
      <c r="RA35" s="67">
        <v>8</v>
      </c>
      <c r="RB35" s="73" t="s">
        <v>588</v>
      </c>
      <c r="RC35" s="73"/>
      <c r="RD35" s="73" t="s">
        <v>434</v>
      </c>
      <c r="RE35" s="73">
        <v>1</v>
      </c>
      <c r="RF35" s="67">
        <v>0</v>
      </c>
      <c r="RG35" s="75">
        <v>8</v>
      </c>
      <c r="RH35" s="75">
        <f t="shared" si="262"/>
        <v>8</v>
      </c>
      <c r="RI35" s="75" t="s">
        <v>567</v>
      </c>
      <c r="RJ35" s="67">
        <v>8</v>
      </c>
      <c r="RK35" s="73" t="s">
        <v>588</v>
      </c>
      <c r="RL35" s="73"/>
      <c r="RM35" s="73" t="s">
        <v>434</v>
      </c>
      <c r="RN35" s="73">
        <v>1</v>
      </c>
      <c r="RO35" s="67">
        <v>0</v>
      </c>
      <c r="RP35" s="75">
        <v>8</v>
      </c>
      <c r="RQ35" s="75">
        <f t="shared" si="263"/>
        <v>8</v>
      </c>
      <c r="RR35" s="75" t="s">
        <v>567</v>
      </c>
      <c r="RS35" s="67">
        <v>8</v>
      </c>
      <c r="RT35" s="73" t="s">
        <v>588</v>
      </c>
      <c r="RU35" s="73"/>
      <c r="RV35" s="73" t="s">
        <v>434</v>
      </c>
      <c r="RW35" s="73">
        <v>1</v>
      </c>
      <c r="RX35" s="67">
        <v>0</v>
      </c>
      <c r="RY35" s="75">
        <v>8</v>
      </c>
      <c r="RZ35" s="75">
        <f t="shared" si="264"/>
        <v>8</v>
      </c>
      <c r="SA35" s="75" t="s">
        <v>567</v>
      </c>
      <c r="SB35" s="67">
        <v>8</v>
      </c>
      <c r="SC35" s="73" t="s">
        <v>588</v>
      </c>
      <c r="SD35" s="73"/>
      <c r="SE35" s="73" t="s">
        <v>434</v>
      </c>
      <c r="SF35" s="73">
        <v>1</v>
      </c>
      <c r="SG35" s="67">
        <v>0</v>
      </c>
      <c r="SH35" s="75">
        <v>8</v>
      </c>
      <c r="SI35" s="75">
        <f t="shared" si="265"/>
        <v>8</v>
      </c>
      <c r="SJ35" s="75" t="s">
        <v>567</v>
      </c>
      <c r="SK35" s="67">
        <v>8</v>
      </c>
      <c r="SL35" s="73" t="s">
        <v>588</v>
      </c>
      <c r="SM35" s="73"/>
      <c r="SN35" s="73" t="s">
        <v>434</v>
      </c>
      <c r="SO35" s="73">
        <v>1</v>
      </c>
      <c r="SP35" s="67">
        <v>0</v>
      </c>
      <c r="SQ35" s="75">
        <v>8</v>
      </c>
      <c r="SR35" s="75">
        <f t="shared" si="266"/>
        <v>8</v>
      </c>
      <c r="SS35" s="75" t="s">
        <v>567</v>
      </c>
      <c r="ST35" s="67">
        <v>8</v>
      </c>
      <c r="SU35" s="73" t="s">
        <v>588</v>
      </c>
      <c r="SV35" s="73"/>
      <c r="SW35" s="73" t="s">
        <v>434</v>
      </c>
      <c r="SX35" s="73">
        <v>1</v>
      </c>
      <c r="SY35" s="67">
        <v>0</v>
      </c>
      <c r="SZ35" s="75">
        <v>8</v>
      </c>
      <c r="TA35" s="75">
        <f t="shared" si="267"/>
        <v>8</v>
      </c>
      <c r="TB35" s="75" t="s">
        <v>567</v>
      </c>
      <c r="TC35" s="67">
        <v>8</v>
      </c>
      <c r="TD35" s="73" t="s">
        <v>588</v>
      </c>
      <c r="TE35" s="73"/>
      <c r="TF35" s="73" t="s">
        <v>434</v>
      </c>
      <c r="TG35" s="73">
        <v>1</v>
      </c>
      <c r="TH35" s="67">
        <v>0</v>
      </c>
      <c r="TI35" s="75">
        <v>8</v>
      </c>
      <c r="TJ35" s="75">
        <f t="shared" si="268"/>
        <v>8</v>
      </c>
      <c r="TK35" s="75" t="s">
        <v>567</v>
      </c>
      <c r="TL35" s="67">
        <v>8</v>
      </c>
      <c r="TM35" s="73" t="s">
        <v>588</v>
      </c>
      <c r="TN35" s="73"/>
      <c r="TO35" s="73" t="s">
        <v>434</v>
      </c>
      <c r="TP35" s="73">
        <v>1</v>
      </c>
      <c r="TQ35" s="67">
        <v>0</v>
      </c>
      <c r="TR35" s="75">
        <v>8</v>
      </c>
      <c r="TS35" s="75">
        <f t="shared" si="269"/>
        <v>8</v>
      </c>
      <c r="TT35" s="75" t="s">
        <v>567</v>
      </c>
      <c r="TU35" s="67">
        <v>8</v>
      </c>
      <c r="TV35" s="73" t="s">
        <v>588</v>
      </c>
      <c r="TW35" s="73"/>
      <c r="TX35" s="73" t="s">
        <v>434</v>
      </c>
      <c r="TY35" s="73">
        <v>1</v>
      </c>
      <c r="TZ35" s="67">
        <v>0</v>
      </c>
      <c r="UA35" s="75">
        <v>8</v>
      </c>
      <c r="UB35" s="75">
        <f t="shared" si="270"/>
        <v>8</v>
      </c>
      <c r="UC35" s="75" t="s">
        <v>567</v>
      </c>
      <c r="UD35" s="67">
        <v>8</v>
      </c>
      <c r="UE35" s="73" t="s">
        <v>588</v>
      </c>
      <c r="UF35" s="73"/>
      <c r="UG35" s="73" t="s">
        <v>434</v>
      </c>
      <c r="UH35" s="73">
        <v>1</v>
      </c>
      <c r="UI35" s="67">
        <v>0</v>
      </c>
      <c r="UJ35" s="75">
        <v>8</v>
      </c>
      <c r="UK35" s="75">
        <f t="shared" si="271"/>
        <v>8</v>
      </c>
      <c r="UL35" s="75" t="s">
        <v>567</v>
      </c>
      <c r="UM35" s="67">
        <v>8</v>
      </c>
      <c r="UN35" s="73" t="s">
        <v>588</v>
      </c>
      <c r="UO35" s="73"/>
      <c r="UP35" s="73" t="s">
        <v>434</v>
      </c>
      <c r="UQ35" s="73">
        <v>1</v>
      </c>
      <c r="UR35" s="67">
        <v>0</v>
      </c>
      <c r="US35" s="75">
        <v>8</v>
      </c>
      <c r="UT35" s="75">
        <f t="shared" si="272"/>
        <v>8</v>
      </c>
      <c r="UU35" s="75" t="s">
        <v>567</v>
      </c>
      <c r="UV35" s="67">
        <v>8</v>
      </c>
      <c r="UW35" s="73" t="s">
        <v>588</v>
      </c>
      <c r="UX35" s="73"/>
      <c r="UY35" s="73" t="s">
        <v>434</v>
      </c>
      <c r="UZ35" s="73">
        <v>1</v>
      </c>
      <c r="VA35" s="67">
        <v>0</v>
      </c>
      <c r="VB35" s="75">
        <v>8</v>
      </c>
      <c r="VC35" s="75">
        <f t="shared" si="273"/>
        <v>8</v>
      </c>
      <c r="VD35" s="75" t="s">
        <v>567</v>
      </c>
      <c r="VE35" s="67">
        <v>8</v>
      </c>
      <c r="VF35" s="73" t="s">
        <v>588</v>
      </c>
      <c r="VG35" s="73"/>
      <c r="VH35" s="73" t="s">
        <v>434</v>
      </c>
      <c r="VI35" s="73">
        <v>1</v>
      </c>
      <c r="VJ35" s="67">
        <v>0</v>
      </c>
      <c r="VK35" s="75">
        <v>8</v>
      </c>
      <c r="VL35" s="75">
        <f t="shared" si="274"/>
        <v>8</v>
      </c>
      <c r="VM35" s="75" t="s">
        <v>567</v>
      </c>
      <c r="VN35" s="67">
        <v>8</v>
      </c>
      <c r="VO35" s="73" t="s">
        <v>588</v>
      </c>
      <c r="VP35" s="73"/>
      <c r="VQ35" s="73" t="s">
        <v>434</v>
      </c>
      <c r="VR35" s="73">
        <v>1</v>
      </c>
      <c r="VS35" s="67">
        <v>0</v>
      </c>
      <c r="VT35" s="75">
        <v>8</v>
      </c>
      <c r="VU35" s="75">
        <f t="shared" si="275"/>
        <v>8</v>
      </c>
      <c r="VV35" s="75" t="s">
        <v>567</v>
      </c>
      <c r="VW35" s="67">
        <v>8</v>
      </c>
      <c r="VX35" s="73" t="s">
        <v>588</v>
      </c>
      <c r="VY35" s="73"/>
      <c r="VZ35" s="73" t="s">
        <v>434</v>
      </c>
      <c r="WA35" s="73">
        <v>1</v>
      </c>
      <c r="WB35" s="67">
        <v>0</v>
      </c>
      <c r="WC35" s="75">
        <v>8</v>
      </c>
      <c r="WD35" s="75">
        <f t="shared" si="276"/>
        <v>8</v>
      </c>
      <c r="WE35" s="75" t="s">
        <v>567</v>
      </c>
      <c r="WF35" s="67">
        <v>8</v>
      </c>
      <c r="WG35" s="73" t="s">
        <v>588</v>
      </c>
      <c r="WH35" s="73"/>
      <c r="WI35" s="73" t="s">
        <v>434</v>
      </c>
      <c r="WJ35" s="73">
        <v>1</v>
      </c>
      <c r="WK35" s="67">
        <v>0</v>
      </c>
      <c r="WL35" s="75">
        <v>8</v>
      </c>
      <c r="WM35" s="75">
        <f t="shared" si="277"/>
        <v>8</v>
      </c>
      <c r="WN35" s="75" t="s">
        <v>567</v>
      </c>
      <c r="WO35" s="67">
        <v>8</v>
      </c>
      <c r="WP35" s="73" t="s">
        <v>588</v>
      </c>
      <c r="WQ35" s="73"/>
      <c r="WR35" s="73" t="s">
        <v>434</v>
      </c>
      <c r="WS35" s="73">
        <v>1</v>
      </c>
      <c r="WT35" s="67">
        <v>0</v>
      </c>
      <c r="WU35" s="75">
        <v>8</v>
      </c>
      <c r="WV35" s="75">
        <f t="shared" si="278"/>
        <v>8</v>
      </c>
      <c r="WW35" s="75" t="s">
        <v>567</v>
      </c>
      <c r="WX35" s="67">
        <v>8</v>
      </c>
      <c r="WY35" s="73" t="s">
        <v>588</v>
      </c>
      <c r="WZ35" s="73"/>
      <c r="XA35" s="73" t="s">
        <v>434</v>
      </c>
      <c r="XB35" s="73">
        <v>1</v>
      </c>
      <c r="XC35" s="67">
        <v>0</v>
      </c>
      <c r="XD35" s="75">
        <v>8</v>
      </c>
      <c r="XE35" s="75">
        <f t="shared" si="279"/>
        <v>8</v>
      </c>
      <c r="XF35" s="75" t="s">
        <v>567</v>
      </c>
      <c r="XG35" s="67">
        <v>8</v>
      </c>
      <c r="XH35" s="73" t="s">
        <v>588</v>
      </c>
      <c r="XI35" s="73"/>
      <c r="XJ35" s="73" t="s">
        <v>434</v>
      </c>
      <c r="XK35" s="73">
        <v>1</v>
      </c>
      <c r="XL35" s="67">
        <v>0</v>
      </c>
      <c r="XM35" s="75">
        <v>8</v>
      </c>
      <c r="XN35" s="75">
        <f t="shared" si="280"/>
        <v>8</v>
      </c>
      <c r="XO35" s="75" t="s">
        <v>567</v>
      </c>
      <c r="XP35" s="67">
        <v>8</v>
      </c>
      <c r="XQ35" s="73" t="s">
        <v>588</v>
      </c>
      <c r="XR35" s="73"/>
      <c r="XS35" s="73" t="s">
        <v>434</v>
      </c>
      <c r="XT35" s="73">
        <v>1</v>
      </c>
      <c r="XU35" s="67">
        <v>0</v>
      </c>
      <c r="XV35" s="75">
        <v>8</v>
      </c>
      <c r="XW35" s="75">
        <f t="shared" si="281"/>
        <v>8</v>
      </c>
      <c r="XX35" s="75" t="s">
        <v>567</v>
      </c>
    </row>
    <row r="36" s="50" customFormat="1" ht="30.95" customHeight="1" spans="1:648">
      <c r="A36" s="73">
        <v>9</v>
      </c>
      <c r="B36" s="73" t="s">
        <v>589</v>
      </c>
      <c r="C36" s="73"/>
      <c r="D36" s="73" t="s">
        <v>434</v>
      </c>
      <c r="E36" s="73">
        <v>1</v>
      </c>
      <c r="F36" s="73">
        <v>0</v>
      </c>
      <c r="G36" s="75">
        <v>3</v>
      </c>
      <c r="H36" s="75">
        <f t="shared" si="210"/>
        <v>3</v>
      </c>
      <c r="I36" s="75" t="s">
        <v>567</v>
      </c>
      <c r="J36" s="73">
        <v>9</v>
      </c>
      <c r="K36" s="73" t="s">
        <v>589</v>
      </c>
      <c r="L36" s="73"/>
      <c r="M36" s="73" t="s">
        <v>434</v>
      </c>
      <c r="N36" s="73">
        <v>1</v>
      </c>
      <c r="O36" s="73">
        <v>0</v>
      </c>
      <c r="P36" s="75">
        <v>3</v>
      </c>
      <c r="Q36" s="75">
        <f t="shared" si="211"/>
        <v>3</v>
      </c>
      <c r="R36" s="75" t="s">
        <v>567</v>
      </c>
      <c r="S36" s="73">
        <v>9</v>
      </c>
      <c r="T36" s="73" t="s">
        <v>589</v>
      </c>
      <c r="U36" s="73"/>
      <c r="V36" s="73" t="s">
        <v>434</v>
      </c>
      <c r="W36" s="73">
        <v>1</v>
      </c>
      <c r="X36" s="73">
        <v>0</v>
      </c>
      <c r="Y36" s="75">
        <v>3</v>
      </c>
      <c r="Z36" s="75">
        <f t="shared" si="212"/>
        <v>3</v>
      </c>
      <c r="AA36" s="75" t="s">
        <v>567</v>
      </c>
      <c r="AB36" s="73">
        <v>9</v>
      </c>
      <c r="AC36" s="73" t="s">
        <v>589</v>
      </c>
      <c r="AD36" s="73"/>
      <c r="AE36" s="73" t="s">
        <v>434</v>
      </c>
      <c r="AF36" s="73">
        <v>1</v>
      </c>
      <c r="AG36" s="73">
        <v>0</v>
      </c>
      <c r="AH36" s="75">
        <v>3</v>
      </c>
      <c r="AI36" s="75">
        <f t="shared" si="213"/>
        <v>3</v>
      </c>
      <c r="AJ36" s="75" t="s">
        <v>567</v>
      </c>
      <c r="AK36" s="73">
        <v>9</v>
      </c>
      <c r="AL36" s="73" t="s">
        <v>589</v>
      </c>
      <c r="AM36" s="73"/>
      <c r="AN36" s="73" t="s">
        <v>434</v>
      </c>
      <c r="AO36" s="73">
        <v>1</v>
      </c>
      <c r="AP36" s="73">
        <v>0</v>
      </c>
      <c r="AQ36" s="75">
        <v>3</v>
      </c>
      <c r="AR36" s="75">
        <f t="shared" si="214"/>
        <v>3</v>
      </c>
      <c r="AS36" s="75" t="s">
        <v>567</v>
      </c>
      <c r="AT36" s="73">
        <v>9</v>
      </c>
      <c r="AU36" s="73" t="s">
        <v>589</v>
      </c>
      <c r="AV36" s="73"/>
      <c r="AW36" s="73" t="s">
        <v>434</v>
      </c>
      <c r="AX36" s="73">
        <v>1</v>
      </c>
      <c r="AY36" s="73">
        <v>0</v>
      </c>
      <c r="AZ36" s="75">
        <v>3</v>
      </c>
      <c r="BA36" s="75">
        <f t="shared" si="215"/>
        <v>3</v>
      </c>
      <c r="BB36" s="75" t="s">
        <v>567</v>
      </c>
      <c r="BC36" s="73">
        <v>9</v>
      </c>
      <c r="BD36" s="73" t="s">
        <v>589</v>
      </c>
      <c r="BE36" s="73"/>
      <c r="BF36" s="73" t="s">
        <v>434</v>
      </c>
      <c r="BG36" s="73">
        <v>1</v>
      </c>
      <c r="BH36" s="73">
        <v>0</v>
      </c>
      <c r="BI36" s="75">
        <v>3</v>
      </c>
      <c r="BJ36" s="75">
        <f t="shared" si="216"/>
        <v>3</v>
      </c>
      <c r="BK36" s="75" t="s">
        <v>567</v>
      </c>
      <c r="BL36" s="73">
        <v>9</v>
      </c>
      <c r="BM36" s="73" t="s">
        <v>589</v>
      </c>
      <c r="BN36" s="73"/>
      <c r="BO36" s="73" t="s">
        <v>434</v>
      </c>
      <c r="BP36" s="73">
        <v>1</v>
      </c>
      <c r="BQ36" s="73">
        <v>0</v>
      </c>
      <c r="BR36" s="75">
        <v>3</v>
      </c>
      <c r="BS36" s="75">
        <f t="shared" si="217"/>
        <v>3</v>
      </c>
      <c r="BT36" s="75" t="s">
        <v>567</v>
      </c>
      <c r="BU36" s="73">
        <v>9</v>
      </c>
      <c r="BV36" s="73" t="s">
        <v>589</v>
      </c>
      <c r="BW36" s="73"/>
      <c r="BX36" s="73" t="s">
        <v>434</v>
      </c>
      <c r="BY36" s="73">
        <v>1</v>
      </c>
      <c r="BZ36" s="73">
        <v>0</v>
      </c>
      <c r="CA36" s="75">
        <v>3</v>
      </c>
      <c r="CB36" s="75">
        <f t="shared" si="218"/>
        <v>3</v>
      </c>
      <c r="CC36" s="75" t="s">
        <v>567</v>
      </c>
      <c r="CD36" s="73">
        <v>9</v>
      </c>
      <c r="CE36" s="73" t="s">
        <v>589</v>
      </c>
      <c r="CF36" s="73"/>
      <c r="CG36" s="73" t="s">
        <v>434</v>
      </c>
      <c r="CH36" s="73">
        <v>1</v>
      </c>
      <c r="CI36" s="73">
        <v>0</v>
      </c>
      <c r="CJ36" s="75">
        <v>3</v>
      </c>
      <c r="CK36" s="75">
        <f t="shared" si="219"/>
        <v>3</v>
      </c>
      <c r="CL36" s="75" t="s">
        <v>567</v>
      </c>
      <c r="CM36" s="73">
        <v>9</v>
      </c>
      <c r="CN36" s="73" t="s">
        <v>589</v>
      </c>
      <c r="CO36" s="73"/>
      <c r="CP36" s="73" t="s">
        <v>434</v>
      </c>
      <c r="CQ36" s="73">
        <v>1</v>
      </c>
      <c r="CR36" s="73">
        <v>0</v>
      </c>
      <c r="CS36" s="75">
        <v>3</v>
      </c>
      <c r="CT36" s="75">
        <f t="shared" si="220"/>
        <v>3</v>
      </c>
      <c r="CU36" s="75" t="s">
        <v>567</v>
      </c>
      <c r="CV36" s="73">
        <v>9</v>
      </c>
      <c r="CW36" s="73" t="s">
        <v>589</v>
      </c>
      <c r="CX36" s="73"/>
      <c r="CY36" s="73" t="s">
        <v>434</v>
      </c>
      <c r="CZ36" s="73">
        <v>1</v>
      </c>
      <c r="DA36" s="73">
        <v>0</v>
      </c>
      <c r="DB36" s="75">
        <v>3</v>
      </c>
      <c r="DC36" s="75">
        <f t="shared" si="221"/>
        <v>3</v>
      </c>
      <c r="DD36" s="75" t="s">
        <v>567</v>
      </c>
      <c r="DE36" s="73">
        <v>9</v>
      </c>
      <c r="DF36" s="73" t="s">
        <v>589</v>
      </c>
      <c r="DG36" s="73"/>
      <c r="DH36" s="73" t="s">
        <v>434</v>
      </c>
      <c r="DI36" s="73">
        <v>1</v>
      </c>
      <c r="DJ36" s="73">
        <v>0</v>
      </c>
      <c r="DK36" s="75">
        <v>3</v>
      </c>
      <c r="DL36" s="75">
        <f t="shared" si="222"/>
        <v>3</v>
      </c>
      <c r="DM36" s="75" t="s">
        <v>567</v>
      </c>
      <c r="DN36" s="73">
        <v>9</v>
      </c>
      <c r="DO36" s="73" t="s">
        <v>589</v>
      </c>
      <c r="DP36" s="73"/>
      <c r="DQ36" s="73" t="s">
        <v>434</v>
      </c>
      <c r="DR36" s="73">
        <v>1</v>
      </c>
      <c r="DS36" s="73">
        <v>0</v>
      </c>
      <c r="DT36" s="75">
        <v>3</v>
      </c>
      <c r="DU36" s="75">
        <f t="shared" si="223"/>
        <v>3</v>
      </c>
      <c r="DV36" s="75" t="s">
        <v>567</v>
      </c>
      <c r="DW36" s="73">
        <v>9</v>
      </c>
      <c r="DX36" s="73" t="s">
        <v>589</v>
      </c>
      <c r="DY36" s="73"/>
      <c r="DZ36" s="73" t="s">
        <v>434</v>
      </c>
      <c r="EA36" s="73">
        <v>1</v>
      </c>
      <c r="EB36" s="73">
        <v>0</v>
      </c>
      <c r="EC36" s="75">
        <v>3</v>
      </c>
      <c r="ED36" s="75">
        <f t="shared" si="224"/>
        <v>3</v>
      </c>
      <c r="EE36" s="75" t="s">
        <v>567</v>
      </c>
      <c r="EF36" s="73">
        <v>9</v>
      </c>
      <c r="EG36" s="73" t="s">
        <v>589</v>
      </c>
      <c r="EH36" s="73"/>
      <c r="EI36" s="73" t="s">
        <v>434</v>
      </c>
      <c r="EJ36" s="73">
        <v>1</v>
      </c>
      <c r="EK36" s="73">
        <v>0</v>
      </c>
      <c r="EL36" s="75">
        <v>3</v>
      </c>
      <c r="EM36" s="75">
        <f t="shared" si="225"/>
        <v>3</v>
      </c>
      <c r="EN36" s="75" t="s">
        <v>567</v>
      </c>
      <c r="EO36" s="73">
        <v>9</v>
      </c>
      <c r="EP36" s="73" t="s">
        <v>589</v>
      </c>
      <c r="EQ36" s="73"/>
      <c r="ER36" s="73" t="s">
        <v>434</v>
      </c>
      <c r="ES36" s="73">
        <v>1</v>
      </c>
      <c r="ET36" s="73">
        <v>0</v>
      </c>
      <c r="EU36" s="75">
        <v>3</v>
      </c>
      <c r="EV36" s="75">
        <f t="shared" si="226"/>
        <v>3</v>
      </c>
      <c r="EW36" s="75" t="s">
        <v>567</v>
      </c>
      <c r="EX36" s="73">
        <v>9</v>
      </c>
      <c r="EY36" s="73" t="s">
        <v>589</v>
      </c>
      <c r="EZ36" s="73"/>
      <c r="FA36" s="73" t="s">
        <v>434</v>
      </c>
      <c r="FB36" s="73">
        <v>1</v>
      </c>
      <c r="FC36" s="73">
        <v>0</v>
      </c>
      <c r="FD36" s="75">
        <v>3</v>
      </c>
      <c r="FE36" s="75">
        <f t="shared" si="227"/>
        <v>3</v>
      </c>
      <c r="FF36" s="75" t="s">
        <v>567</v>
      </c>
      <c r="FG36" s="73">
        <v>9</v>
      </c>
      <c r="FH36" s="73" t="s">
        <v>589</v>
      </c>
      <c r="FI36" s="73"/>
      <c r="FJ36" s="73" t="s">
        <v>434</v>
      </c>
      <c r="FK36" s="73">
        <v>1</v>
      </c>
      <c r="FL36" s="73">
        <v>0</v>
      </c>
      <c r="FM36" s="75">
        <v>3</v>
      </c>
      <c r="FN36" s="75">
        <f t="shared" si="228"/>
        <v>3</v>
      </c>
      <c r="FO36" s="75" t="s">
        <v>567</v>
      </c>
      <c r="FP36" s="73">
        <v>9</v>
      </c>
      <c r="FQ36" s="73" t="s">
        <v>589</v>
      </c>
      <c r="FR36" s="73"/>
      <c r="FS36" s="73" t="s">
        <v>434</v>
      </c>
      <c r="FT36" s="73">
        <v>1</v>
      </c>
      <c r="FU36" s="73">
        <v>0</v>
      </c>
      <c r="FV36" s="75">
        <v>3</v>
      </c>
      <c r="FW36" s="75">
        <f t="shared" si="229"/>
        <v>3</v>
      </c>
      <c r="FX36" s="75" t="s">
        <v>567</v>
      </c>
      <c r="FY36" s="73">
        <v>9</v>
      </c>
      <c r="FZ36" s="73" t="s">
        <v>589</v>
      </c>
      <c r="GA36" s="73"/>
      <c r="GB36" s="73" t="s">
        <v>434</v>
      </c>
      <c r="GC36" s="73">
        <v>1</v>
      </c>
      <c r="GD36" s="73">
        <v>0</v>
      </c>
      <c r="GE36" s="75">
        <v>3</v>
      </c>
      <c r="GF36" s="75">
        <f t="shared" si="230"/>
        <v>3</v>
      </c>
      <c r="GG36" s="75" t="s">
        <v>567</v>
      </c>
      <c r="GH36" s="73">
        <v>9</v>
      </c>
      <c r="GI36" s="73" t="s">
        <v>589</v>
      </c>
      <c r="GJ36" s="73"/>
      <c r="GK36" s="73" t="s">
        <v>434</v>
      </c>
      <c r="GL36" s="73">
        <v>1</v>
      </c>
      <c r="GM36" s="73">
        <v>0</v>
      </c>
      <c r="GN36" s="75">
        <v>3</v>
      </c>
      <c r="GO36" s="75">
        <f t="shared" si="231"/>
        <v>3</v>
      </c>
      <c r="GP36" s="75" t="s">
        <v>567</v>
      </c>
      <c r="GQ36" s="73">
        <v>9</v>
      </c>
      <c r="GR36" s="73" t="s">
        <v>589</v>
      </c>
      <c r="GS36" s="73"/>
      <c r="GT36" s="73" t="s">
        <v>434</v>
      </c>
      <c r="GU36" s="73">
        <v>1</v>
      </c>
      <c r="GV36" s="73">
        <v>0</v>
      </c>
      <c r="GW36" s="75">
        <v>3</v>
      </c>
      <c r="GX36" s="75">
        <f t="shared" si="232"/>
        <v>3</v>
      </c>
      <c r="GY36" s="75" t="s">
        <v>567</v>
      </c>
      <c r="GZ36" s="73">
        <v>9</v>
      </c>
      <c r="HA36" s="73" t="s">
        <v>589</v>
      </c>
      <c r="HB36" s="73"/>
      <c r="HC36" s="73" t="s">
        <v>434</v>
      </c>
      <c r="HD36" s="73">
        <v>1</v>
      </c>
      <c r="HE36" s="73">
        <v>0</v>
      </c>
      <c r="HF36" s="75">
        <v>3</v>
      </c>
      <c r="HG36" s="75">
        <f t="shared" si="233"/>
        <v>3</v>
      </c>
      <c r="HH36" s="75" t="s">
        <v>567</v>
      </c>
      <c r="HI36" s="73">
        <v>9</v>
      </c>
      <c r="HJ36" s="73" t="s">
        <v>589</v>
      </c>
      <c r="HK36" s="73"/>
      <c r="HL36" s="73" t="s">
        <v>434</v>
      </c>
      <c r="HM36" s="73">
        <v>1</v>
      </c>
      <c r="HN36" s="73">
        <v>0</v>
      </c>
      <c r="HO36" s="75">
        <v>3</v>
      </c>
      <c r="HP36" s="75">
        <f t="shared" si="234"/>
        <v>3</v>
      </c>
      <c r="HQ36" s="75" t="s">
        <v>567</v>
      </c>
      <c r="HR36" s="73">
        <v>9</v>
      </c>
      <c r="HS36" s="73" t="s">
        <v>589</v>
      </c>
      <c r="HT36" s="73"/>
      <c r="HU36" s="73" t="s">
        <v>434</v>
      </c>
      <c r="HV36" s="73">
        <v>1</v>
      </c>
      <c r="HW36" s="73">
        <v>0</v>
      </c>
      <c r="HX36" s="75">
        <v>3</v>
      </c>
      <c r="HY36" s="75">
        <f t="shared" si="235"/>
        <v>3</v>
      </c>
      <c r="HZ36" s="75" t="s">
        <v>567</v>
      </c>
      <c r="IA36" s="73">
        <v>9</v>
      </c>
      <c r="IB36" s="73" t="s">
        <v>589</v>
      </c>
      <c r="IC36" s="73"/>
      <c r="ID36" s="73" t="s">
        <v>434</v>
      </c>
      <c r="IE36" s="73">
        <v>1</v>
      </c>
      <c r="IF36" s="73">
        <v>0</v>
      </c>
      <c r="IG36" s="75">
        <v>3</v>
      </c>
      <c r="IH36" s="75">
        <f t="shared" si="236"/>
        <v>3</v>
      </c>
      <c r="II36" s="75" t="s">
        <v>567</v>
      </c>
      <c r="IJ36" s="73">
        <v>9</v>
      </c>
      <c r="IK36" s="73" t="s">
        <v>589</v>
      </c>
      <c r="IL36" s="73"/>
      <c r="IM36" s="73" t="s">
        <v>434</v>
      </c>
      <c r="IN36" s="73">
        <v>1</v>
      </c>
      <c r="IO36" s="73">
        <v>0</v>
      </c>
      <c r="IP36" s="75">
        <v>3</v>
      </c>
      <c r="IQ36" s="75">
        <f t="shared" si="237"/>
        <v>3</v>
      </c>
      <c r="IR36" s="75" t="s">
        <v>567</v>
      </c>
      <c r="IS36" s="73">
        <v>9</v>
      </c>
      <c r="IT36" s="73" t="s">
        <v>589</v>
      </c>
      <c r="IU36" s="73"/>
      <c r="IV36" s="73" t="s">
        <v>434</v>
      </c>
      <c r="IW36" s="73">
        <v>1</v>
      </c>
      <c r="IX36" s="73">
        <v>0</v>
      </c>
      <c r="IY36" s="75">
        <v>3</v>
      </c>
      <c r="IZ36" s="75">
        <f t="shared" si="238"/>
        <v>3</v>
      </c>
      <c r="JA36" s="75" t="s">
        <v>567</v>
      </c>
      <c r="JB36" s="73">
        <v>9</v>
      </c>
      <c r="JC36" s="73" t="s">
        <v>589</v>
      </c>
      <c r="JD36" s="73"/>
      <c r="JE36" s="73" t="s">
        <v>434</v>
      </c>
      <c r="JF36" s="73">
        <v>1</v>
      </c>
      <c r="JG36" s="73">
        <v>0</v>
      </c>
      <c r="JH36" s="75">
        <v>3</v>
      </c>
      <c r="JI36" s="75">
        <f t="shared" si="239"/>
        <v>3</v>
      </c>
      <c r="JJ36" s="75" t="s">
        <v>567</v>
      </c>
      <c r="JK36" s="73">
        <v>9</v>
      </c>
      <c r="JL36" s="73" t="s">
        <v>589</v>
      </c>
      <c r="JM36" s="73"/>
      <c r="JN36" s="73" t="s">
        <v>434</v>
      </c>
      <c r="JO36" s="73">
        <v>1</v>
      </c>
      <c r="JP36" s="73">
        <v>0</v>
      </c>
      <c r="JQ36" s="75">
        <v>3</v>
      </c>
      <c r="JR36" s="75">
        <f t="shared" si="240"/>
        <v>3</v>
      </c>
      <c r="JS36" s="75" t="s">
        <v>567</v>
      </c>
      <c r="JT36" s="73">
        <v>9</v>
      </c>
      <c r="JU36" s="73" t="s">
        <v>589</v>
      </c>
      <c r="JV36" s="73"/>
      <c r="JW36" s="73" t="s">
        <v>434</v>
      </c>
      <c r="JX36" s="73">
        <v>1</v>
      </c>
      <c r="JY36" s="73">
        <v>0</v>
      </c>
      <c r="JZ36" s="75">
        <v>3</v>
      </c>
      <c r="KA36" s="75">
        <f t="shared" si="241"/>
        <v>3</v>
      </c>
      <c r="KB36" s="75" t="s">
        <v>567</v>
      </c>
      <c r="KC36" s="73">
        <v>9</v>
      </c>
      <c r="KD36" s="73" t="s">
        <v>589</v>
      </c>
      <c r="KE36" s="73"/>
      <c r="KF36" s="73" t="s">
        <v>434</v>
      </c>
      <c r="KG36" s="73">
        <v>1</v>
      </c>
      <c r="KH36" s="73">
        <v>0</v>
      </c>
      <c r="KI36" s="75">
        <v>3</v>
      </c>
      <c r="KJ36" s="75">
        <f t="shared" si="242"/>
        <v>3</v>
      </c>
      <c r="KK36" s="75" t="s">
        <v>567</v>
      </c>
      <c r="KL36" s="73">
        <v>9</v>
      </c>
      <c r="KM36" s="73" t="s">
        <v>589</v>
      </c>
      <c r="KN36" s="73"/>
      <c r="KO36" s="73" t="s">
        <v>434</v>
      </c>
      <c r="KP36" s="73">
        <v>1</v>
      </c>
      <c r="KQ36" s="73">
        <v>0</v>
      </c>
      <c r="KR36" s="75">
        <v>3</v>
      </c>
      <c r="KS36" s="75">
        <f t="shared" si="243"/>
        <v>3</v>
      </c>
      <c r="KT36" s="75" t="s">
        <v>567</v>
      </c>
      <c r="KU36" s="73">
        <v>9</v>
      </c>
      <c r="KV36" s="73" t="s">
        <v>589</v>
      </c>
      <c r="KW36" s="73"/>
      <c r="KX36" s="73" t="s">
        <v>434</v>
      </c>
      <c r="KY36" s="73">
        <v>1</v>
      </c>
      <c r="KZ36" s="73">
        <v>0</v>
      </c>
      <c r="LA36" s="75">
        <v>3</v>
      </c>
      <c r="LB36" s="75">
        <f t="shared" si="244"/>
        <v>3</v>
      </c>
      <c r="LC36" s="75" t="s">
        <v>567</v>
      </c>
      <c r="LD36" s="73">
        <v>9</v>
      </c>
      <c r="LE36" s="73" t="s">
        <v>589</v>
      </c>
      <c r="LF36" s="73"/>
      <c r="LG36" s="73" t="s">
        <v>434</v>
      </c>
      <c r="LH36" s="73">
        <v>1</v>
      </c>
      <c r="LI36" s="73">
        <v>0</v>
      </c>
      <c r="LJ36" s="75">
        <v>3</v>
      </c>
      <c r="LK36" s="75">
        <f t="shared" si="245"/>
        <v>3</v>
      </c>
      <c r="LL36" s="75" t="s">
        <v>567</v>
      </c>
      <c r="LM36" s="73">
        <v>9</v>
      </c>
      <c r="LN36" s="73" t="s">
        <v>589</v>
      </c>
      <c r="LO36" s="73"/>
      <c r="LP36" s="73" t="s">
        <v>434</v>
      </c>
      <c r="LQ36" s="73">
        <v>1</v>
      </c>
      <c r="LR36" s="73">
        <v>0</v>
      </c>
      <c r="LS36" s="75">
        <v>3</v>
      </c>
      <c r="LT36" s="75">
        <f t="shared" si="246"/>
        <v>3</v>
      </c>
      <c r="LU36" s="75" t="s">
        <v>567</v>
      </c>
      <c r="LV36" s="73">
        <v>9</v>
      </c>
      <c r="LW36" s="73" t="s">
        <v>589</v>
      </c>
      <c r="LX36" s="73"/>
      <c r="LY36" s="73" t="s">
        <v>434</v>
      </c>
      <c r="LZ36" s="73">
        <v>1</v>
      </c>
      <c r="MA36" s="73">
        <v>0</v>
      </c>
      <c r="MB36" s="75">
        <v>3</v>
      </c>
      <c r="MC36" s="75">
        <f t="shared" si="247"/>
        <v>3</v>
      </c>
      <c r="MD36" s="75" t="s">
        <v>567</v>
      </c>
      <c r="ME36" s="73">
        <v>9</v>
      </c>
      <c r="MF36" s="73" t="s">
        <v>589</v>
      </c>
      <c r="MG36" s="73"/>
      <c r="MH36" s="73" t="s">
        <v>434</v>
      </c>
      <c r="MI36" s="73">
        <v>1</v>
      </c>
      <c r="MJ36" s="73">
        <v>0</v>
      </c>
      <c r="MK36" s="75">
        <v>3</v>
      </c>
      <c r="ML36" s="75">
        <f t="shared" si="248"/>
        <v>3</v>
      </c>
      <c r="MM36" s="75" t="s">
        <v>567</v>
      </c>
      <c r="MN36" s="73">
        <v>9</v>
      </c>
      <c r="MO36" s="73" t="s">
        <v>589</v>
      </c>
      <c r="MP36" s="73"/>
      <c r="MQ36" s="73" t="s">
        <v>434</v>
      </c>
      <c r="MR36" s="73">
        <v>1</v>
      </c>
      <c r="MS36" s="73">
        <v>0</v>
      </c>
      <c r="MT36" s="75">
        <v>3</v>
      </c>
      <c r="MU36" s="75">
        <f t="shared" si="249"/>
        <v>3</v>
      </c>
      <c r="MV36" s="75" t="s">
        <v>567</v>
      </c>
      <c r="MW36" s="73">
        <v>9</v>
      </c>
      <c r="MX36" s="73" t="s">
        <v>589</v>
      </c>
      <c r="MY36" s="73"/>
      <c r="MZ36" s="73" t="s">
        <v>434</v>
      </c>
      <c r="NA36" s="73">
        <v>1</v>
      </c>
      <c r="NB36" s="73">
        <v>0</v>
      </c>
      <c r="NC36" s="75">
        <v>3</v>
      </c>
      <c r="ND36" s="75">
        <f t="shared" si="250"/>
        <v>3</v>
      </c>
      <c r="NE36" s="75" t="s">
        <v>567</v>
      </c>
      <c r="NF36" s="73">
        <v>9</v>
      </c>
      <c r="NG36" s="73" t="s">
        <v>589</v>
      </c>
      <c r="NH36" s="73"/>
      <c r="NI36" s="73" t="s">
        <v>434</v>
      </c>
      <c r="NJ36" s="73">
        <v>1</v>
      </c>
      <c r="NK36" s="73">
        <v>0</v>
      </c>
      <c r="NL36" s="75">
        <v>3</v>
      </c>
      <c r="NM36" s="75">
        <f t="shared" si="251"/>
        <v>3</v>
      </c>
      <c r="NN36" s="75" t="s">
        <v>567</v>
      </c>
      <c r="NO36" s="73">
        <v>9</v>
      </c>
      <c r="NP36" s="73" t="s">
        <v>589</v>
      </c>
      <c r="NQ36" s="73"/>
      <c r="NR36" s="73" t="s">
        <v>434</v>
      </c>
      <c r="NS36" s="73">
        <v>1</v>
      </c>
      <c r="NT36" s="73">
        <v>0</v>
      </c>
      <c r="NU36" s="75">
        <v>3</v>
      </c>
      <c r="NV36" s="75">
        <f t="shared" si="252"/>
        <v>3</v>
      </c>
      <c r="NW36" s="75" t="s">
        <v>567</v>
      </c>
      <c r="NX36" s="73">
        <v>9</v>
      </c>
      <c r="NY36" s="73" t="s">
        <v>589</v>
      </c>
      <c r="NZ36" s="73"/>
      <c r="OA36" s="73" t="s">
        <v>434</v>
      </c>
      <c r="OB36" s="73">
        <v>1</v>
      </c>
      <c r="OC36" s="73">
        <v>0</v>
      </c>
      <c r="OD36" s="75">
        <v>3</v>
      </c>
      <c r="OE36" s="75">
        <f t="shared" si="253"/>
        <v>3</v>
      </c>
      <c r="OF36" s="75" t="s">
        <v>567</v>
      </c>
      <c r="OG36" s="73">
        <v>9</v>
      </c>
      <c r="OH36" s="73" t="s">
        <v>589</v>
      </c>
      <c r="OI36" s="73"/>
      <c r="OJ36" s="73" t="s">
        <v>434</v>
      </c>
      <c r="OK36" s="73">
        <v>1</v>
      </c>
      <c r="OL36" s="73">
        <v>0</v>
      </c>
      <c r="OM36" s="75">
        <v>3</v>
      </c>
      <c r="ON36" s="75">
        <f t="shared" si="254"/>
        <v>3</v>
      </c>
      <c r="OO36" s="75" t="s">
        <v>567</v>
      </c>
      <c r="OP36" s="73">
        <v>9</v>
      </c>
      <c r="OQ36" s="73" t="s">
        <v>589</v>
      </c>
      <c r="OR36" s="73"/>
      <c r="OS36" s="73" t="s">
        <v>434</v>
      </c>
      <c r="OT36" s="73">
        <v>1</v>
      </c>
      <c r="OU36" s="73">
        <v>0</v>
      </c>
      <c r="OV36" s="75">
        <v>3</v>
      </c>
      <c r="OW36" s="75">
        <f t="shared" si="255"/>
        <v>3</v>
      </c>
      <c r="OX36" s="75" t="s">
        <v>567</v>
      </c>
      <c r="OY36" s="73">
        <v>9</v>
      </c>
      <c r="OZ36" s="73" t="s">
        <v>589</v>
      </c>
      <c r="PA36" s="73"/>
      <c r="PB36" s="73" t="s">
        <v>434</v>
      </c>
      <c r="PC36" s="73">
        <v>1</v>
      </c>
      <c r="PD36" s="73">
        <v>0</v>
      </c>
      <c r="PE36" s="75">
        <v>3</v>
      </c>
      <c r="PF36" s="75">
        <f t="shared" si="256"/>
        <v>3</v>
      </c>
      <c r="PG36" s="75" t="s">
        <v>567</v>
      </c>
      <c r="PH36" s="73">
        <v>9</v>
      </c>
      <c r="PI36" s="73" t="s">
        <v>589</v>
      </c>
      <c r="PJ36" s="73"/>
      <c r="PK36" s="73" t="s">
        <v>434</v>
      </c>
      <c r="PL36" s="73">
        <v>1</v>
      </c>
      <c r="PM36" s="73">
        <v>0</v>
      </c>
      <c r="PN36" s="75">
        <v>3</v>
      </c>
      <c r="PO36" s="75">
        <f t="shared" si="257"/>
        <v>3</v>
      </c>
      <c r="PP36" s="75" t="s">
        <v>567</v>
      </c>
      <c r="PQ36" s="73">
        <v>9</v>
      </c>
      <c r="PR36" s="73" t="s">
        <v>589</v>
      </c>
      <c r="PS36" s="73"/>
      <c r="PT36" s="73" t="s">
        <v>434</v>
      </c>
      <c r="PU36" s="73">
        <v>1</v>
      </c>
      <c r="PV36" s="73">
        <v>0</v>
      </c>
      <c r="PW36" s="75">
        <v>3</v>
      </c>
      <c r="PX36" s="75">
        <f t="shared" si="258"/>
        <v>3</v>
      </c>
      <c r="PY36" s="75" t="s">
        <v>567</v>
      </c>
      <c r="PZ36" s="73">
        <v>9</v>
      </c>
      <c r="QA36" s="73" t="s">
        <v>589</v>
      </c>
      <c r="QB36" s="73"/>
      <c r="QC36" s="73" t="s">
        <v>434</v>
      </c>
      <c r="QD36" s="73">
        <v>1</v>
      </c>
      <c r="QE36" s="73">
        <v>0</v>
      </c>
      <c r="QF36" s="75">
        <v>3</v>
      </c>
      <c r="QG36" s="75">
        <f t="shared" si="259"/>
        <v>3</v>
      </c>
      <c r="QH36" s="75" t="s">
        <v>567</v>
      </c>
      <c r="QI36" s="73">
        <v>9</v>
      </c>
      <c r="QJ36" s="73" t="s">
        <v>589</v>
      </c>
      <c r="QK36" s="73"/>
      <c r="QL36" s="73" t="s">
        <v>434</v>
      </c>
      <c r="QM36" s="73">
        <v>1</v>
      </c>
      <c r="QN36" s="73">
        <v>0</v>
      </c>
      <c r="QO36" s="75">
        <v>3</v>
      </c>
      <c r="QP36" s="75">
        <f t="shared" si="260"/>
        <v>3</v>
      </c>
      <c r="QQ36" s="75" t="s">
        <v>567</v>
      </c>
      <c r="QR36" s="73">
        <v>9</v>
      </c>
      <c r="QS36" s="73" t="s">
        <v>589</v>
      </c>
      <c r="QT36" s="73"/>
      <c r="QU36" s="73" t="s">
        <v>434</v>
      </c>
      <c r="QV36" s="73">
        <v>1</v>
      </c>
      <c r="QW36" s="73">
        <v>0</v>
      </c>
      <c r="QX36" s="75">
        <v>3</v>
      </c>
      <c r="QY36" s="75">
        <f t="shared" si="261"/>
        <v>3</v>
      </c>
      <c r="QZ36" s="75" t="s">
        <v>567</v>
      </c>
      <c r="RA36" s="73">
        <v>9</v>
      </c>
      <c r="RB36" s="73" t="s">
        <v>589</v>
      </c>
      <c r="RC36" s="73"/>
      <c r="RD36" s="73" t="s">
        <v>434</v>
      </c>
      <c r="RE36" s="73">
        <v>1</v>
      </c>
      <c r="RF36" s="73">
        <v>0</v>
      </c>
      <c r="RG36" s="75">
        <v>3</v>
      </c>
      <c r="RH36" s="75">
        <f t="shared" si="262"/>
        <v>3</v>
      </c>
      <c r="RI36" s="75" t="s">
        <v>567</v>
      </c>
      <c r="RJ36" s="73">
        <v>9</v>
      </c>
      <c r="RK36" s="73" t="s">
        <v>589</v>
      </c>
      <c r="RL36" s="73"/>
      <c r="RM36" s="73" t="s">
        <v>434</v>
      </c>
      <c r="RN36" s="73">
        <v>1</v>
      </c>
      <c r="RO36" s="73">
        <v>0</v>
      </c>
      <c r="RP36" s="75">
        <v>3</v>
      </c>
      <c r="RQ36" s="75">
        <f t="shared" si="263"/>
        <v>3</v>
      </c>
      <c r="RR36" s="75" t="s">
        <v>567</v>
      </c>
      <c r="RS36" s="73">
        <v>9</v>
      </c>
      <c r="RT36" s="73" t="s">
        <v>589</v>
      </c>
      <c r="RU36" s="73"/>
      <c r="RV36" s="73" t="s">
        <v>434</v>
      </c>
      <c r="RW36" s="73">
        <v>1</v>
      </c>
      <c r="RX36" s="73">
        <v>0</v>
      </c>
      <c r="RY36" s="75">
        <v>3</v>
      </c>
      <c r="RZ36" s="75">
        <f t="shared" si="264"/>
        <v>3</v>
      </c>
      <c r="SA36" s="75" t="s">
        <v>567</v>
      </c>
      <c r="SB36" s="73">
        <v>9</v>
      </c>
      <c r="SC36" s="73" t="s">
        <v>589</v>
      </c>
      <c r="SD36" s="73"/>
      <c r="SE36" s="73" t="s">
        <v>434</v>
      </c>
      <c r="SF36" s="73">
        <v>1</v>
      </c>
      <c r="SG36" s="73">
        <v>0</v>
      </c>
      <c r="SH36" s="75">
        <v>3</v>
      </c>
      <c r="SI36" s="75">
        <f t="shared" si="265"/>
        <v>3</v>
      </c>
      <c r="SJ36" s="75" t="s">
        <v>567</v>
      </c>
      <c r="SK36" s="73">
        <v>9</v>
      </c>
      <c r="SL36" s="73" t="s">
        <v>589</v>
      </c>
      <c r="SM36" s="73"/>
      <c r="SN36" s="73" t="s">
        <v>434</v>
      </c>
      <c r="SO36" s="73">
        <v>1</v>
      </c>
      <c r="SP36" s="73">
        <v>0</v>
      </c>
      <c r="SQ36" s="75">
        <v>3</v>
      </c>
      <c r="SR36" s="75">
        <f t="shared" si="266"/>
        <v>3</v>
      </c>
      <c r="SS36" s="75" t="s">
        <v>567</v>
      </c>
      <c r="ST36" s="73">
        <v>9</v>
      </c>
      <c r="SU36" s="73" t="s">
        <v>589</v>
      </c>
      <c r="SV36" s="73"/>
      <c r="SW36" s="73" t="s">
        <v>434</v>
      </c>
      <c r="SX36" s="73">
        <v>1</v>
      </c>
      <c r="SY36" s="73">
        <v>0</v>
      </c>
      <c r="SZ36" s="75">
        <v>3</v>
      </c>
      <c r="TA36" s="75">
        <f t="shared" si="267"/>
        <v>3</v>
      </c>
      <c r="TB36" s="75" t="s">
        <v>567</v>
      </c>
      <c r="TC36" s="73">
        <v>9</v>
      </c>
      <c r="TD36" s="73" t="s">
        <v>589</v>
      </c>
      <c r="TE36" s="73"/>
      <c r="TF36" s="73" t="s">
        <v>434</v>
      </c>
      <c r="TG36" s="73">
        <v>1</v>
      </c>
      <c r="TH36" s="73">
        <v>0</v>
      </c>
      <c r="TI36" s="75">
        <v>3</v>
      </c>
      <c r="TJ36" s="75">
        <f t="shared" si="268"/>
        <v>3</v>
      </c>
      <c r="TK36" s="75" t="s">
        <v>567</v>
      </c>
      <c r="TL36" s="73">
        <v>9</v>
      </c>
      <c r="TM36" s="73" t="s">
        <v>589</v>
      </c>
      <c r="TN36" s="73"/>
      <c r="TO36" s="73" t="s">
        <v>434</v>
      </c>
      <c r="TP36" s="73">
        <v>1</v>
      </c>
      <c r="TQ36" s="73">
        <v>0</v>
      </c>
      <c r="TR36" s="75">
        <v>3</v>
      </c>
      <c r="TS36" s="75">
        <f t="shared" si="269"/>
        <v>3</v>
      </c>
      <c r="TT36" s="75" t="s">
        <v>567</v>
      </c>
      <c r="TU36" s="73">
        <v>9</v>
      </c>
      <c r="TV36" s="73" t="s">
        <v>589</v>
      </c>
      <c r="TW36" s="73"/>
      <c r="TX36" s="73" t="s">
        <v>434</v>
      </c>
      <c r="TY36" s="73">
        <v>1</v>
      </c>
      <c r="TZ36" s="73">
        <v>0</v>
      </c>
      <c r="UA36" s="75">
        <v>3</v>
      </c>
      <c r="UB36" s="75">
        <f t="shared" si="270"/>
        <v>3</v>
      </c>
      <c r="UC36" s="75" t="s">
        <v>567</v>
      </c>
      <c r="UD36" s="73">
        <v>9</v>
      </c>
      <c r="UE36" s="73" t="s">
        <v>589</v>
      </c>
      <c r="UF36" s="73"/>
      <c r="UG36" s="73" t="s">
        <v>434</v>
      </c>
      <c r="UH36" s="73">
        <v>1</v>
      </c>
      <c r="UI36" s="73">
        <v>0</v>
      </c>
      <c r="UJ36" s="75">
        <v>3</v>
      </c>
      <c r="UK36" s="75">
        <f t="shared" si="271"/>
        <v>3</v>
      </c>
      <c r="UL36" s="75" t="s">
        <v>567</v>
      </c>
      <c r="UM36" s="73">
        <v>9</v>
      </c>
      <c r="UN36" s="73" t="s">
        <v>589</v>
      </c>
      <c r="UO36" s="73"/>
      <c r="UP36" s="73" t="s">
        <v>434</v>
      </c>
      <c r="UQ36" s="73">
        <v>1</v>
      </c>
      <c r="UR36" s="73">
        <v>0</v>
      </c>
      <c r="US36" s="75">
        <v>3</v>
      </c>
      <c r="UT36" s="75">
        <f t="shared" si="272"/>
        <v>3</v>
      </c>
      <c r="UU36" s="75" t="s">
        <v>567</v>
      </c>
      <c r="UV36" s="73">
        <v>9</v>
      </c>
      <c r="UW36" s="73" t="s">
        <v>589</v>
      </c>
      <c r="UX36" s="73"/>
      <c r="UY36" s="73" t="s">
        <v>434</v>
      </c>
      <c r="UZ36" s="73">
        <v>1</v>
      </c>
      <c r="VA36" s="73">
        <v>0</v>
      </c>
      <c r="VB36" s="75">
        <v>3</v>
      </c>
      <c r="VC36" s="75">
        <f t="shared" si="273"/>
        <v>3</v>
      </c>
      <c r="VD36" s="75" t="s">
        <v>567</v>
      </c>
      <c r="VE36" s="73">
        <v>9</v>
      </c>
      <c r="VF36" s="73" t="s">
        <v>589</v>
      </c>
      <c r="VG36" s="73"/>
      <c r="VH36" s="73" t="s">
        <v>434</v>
      </c>
      <c r="VI36" s="73">
        <v>1</v>
      </c>
      <c r="VJ36" s="73">
        <v>0</v>
      </c>
      <c r="VK36" s="75">
        <v>3</v>
      </c>
      <c r="VL36" s="75">
        <f t="shared" si="274"/>
        <v>3</v>
      </c>
      <c r="VM36" s="75" t="s">
        <v>567</v>
      </c>
      <c r="VN36" s="73">
        <v>9</v>
      </c>
      <c r="VO36" s="73" t="s">
        <v>589</v>
      </c>
      <c r="VP36" s="73"/>
      <c r="VQ36" s="73" t="s">
        <v>434</v>
      </c>
      <c r="VR36" s="73">
        <v>1</v>
      </c>
      <c r="VS36" s="73">
        <v>0</v>
      </c>
      <c r="VT36" s="75">
        <v>3</v>
      </c>
      <c r="VU36" s="75">
        <f t="shared" si="275"/>
        <v>3</v>
      </c>
      <c r="VV36" s="75" t="s">
        <v>567</v>
      </c>
      <c r="VW36" s="73">
        <v>9</v>
      </c>
      <c r="VX36" s="73" t="s">
        <v>589</v>
      </c>
      <c r="VY36" s="73"/>
      <c r="VZ36" s="73" t="s">
        <v>434</v>
      </c>
      <c r="WA36" s="73">
        <v>1</v>
      </c>
      <c r="WB36" s="73">
        <v>0</v>
      </c>
      <c r="WC36" s="75">
        <v>3</v>
      </c>
      <c r="WD36" s="75">
        <f t="shared" si="276"/>
        <v>3</v>
      </c>
      <c r="WE36" s="75" t="s">
        <v>567</v>
      </c>
      <c r="WF36" s="73">
        <v>9</v>
      </c>
      <c r="WG36" s="73" t="s">
        <v>589</v>
      </c>
      <c r="WH36" s="73"/>
      <c r="WI36" s="73" t="s">
        <v>434</v>
      </c>
      <c r="WJ36" s="73">
        <v>1</v>
      </c>
      <c r="WK36" s="73">
        <v>0</v>
      </c>
      <c r="WL36" s="75">
        <v>3</v>
      </c>
      <c r="WM36" s="75">
        <f t="shared" si="277"/>
        <v>3</v>
      </c>
      <c r="WN36" s="75" t="s">
        <v>567</v>
      </c>
      <c r="WO36" s="73">
        <v>9</v>
      </c>
      <c r="WP36" s="73" t="s">
        <v>589</v>
      </c>
      <c r="WQ36" s="73"/>
      <c r="WR36" s="73" t="s">
        <v>434</v>
      </c>
      <c r="WS36" s="73">
        <v>1</v>
      </c>
      <c r="WT36" s="73">
        <v>0</v>
      </c>
      <c r="WU36" s="75">
        <v>3</v>
      </c>
      <c r="WV36" s="75">
        <f t="shared" si="278"/>
        <v>3</v>
      </c>
      <c r="WW36" s="75" t="s">
        <v>567</v>
      </c>
      <c r="WX36" s="73">
        <v>9</v>
      </c>
      <c r="WY36" s="73" t="s">
        <v>589</v>
      </c>
      <c r="WZ36" s="73"/>
      <c r="XA36" s="73" t="s">
        <v>434</v>
      </c>
      <c r="XB36" s="73">
        <v>1</v>
      </c>
      <c r="XC36" s="73">
        <v>0</v>
      </c>
      <c r="XD36" s="75">
        <v>3</v>
      </c>
      <c r="XE36" s="75">
        <f t="shared" si="279"/>
        <v>3</v>
      </c>
      <c r="XF36" s="75" t="s">
        <v>567</v>
      </c>
      <c r="XG36" s="73">
        <v>9</v>
      </c>
      <c r="XH36" s="73" t="s">
        <v>589</v>
      </c>
      <c r="XI36" s="73"/>
      <c r="XJ36" s="73" t="s">
        <v>434</v>
      </c>
      <c r="XK36" s="73">
        <v>1</v>
      </c>
      <c r="XL36" s="73">
        <v>0</v>
      </c>
      <c r="XM36" s="75">
        <v>3</v>
      </c>
      <c r="XN36" s="75">
        <f t="shared" si="280"/>
        <v>3</v>
      </c>
      <c r="XO36" s="75" t="s">
        <v>567</v>
      </c>
      <c r="XP36" s="73">
        <v>9</v>
      </c>
      <c r="XQ36" s="73" t="s">
        <v>589</v>
      </c>
      <c r="XR36" s="73"/>
      <c r="XS36" s="73" t="s">
        <v>434</v>
      </c>
      <c r="XT36" s="73">
        <v>1</v>
      </c>
      <c r="XU36" s="73">
        <v>0</v>
      </c>
      <c r="XV36" s="75">
        <v>3</v>
      </c>
      <c r="XW36" s="75">
        <f t="shared" si="281"/>
        <v>3</v>
      </c>
      <c r="XX36" s="75" t="s">
        <v>567</v>
      </c>
    </row>
    <row r="37" s="50" customFormat="1" ht="30.95" customHeight="1" spans="1:648">
      <c r="A37" s="73">
        <v>10</v>
      </c>
      <c r="B37" s="73" t="s">
        <v>590</v>
      </c>
      <c r="C37" s="73"/>
      <c r="D37" s="73" t="s">
        <v>434</v>
      </c>
      <c r="E37" s="73">
        <v>1</v>
      </c>
      <c r="F37" s="73">
        <v>0</v>
      </c>
      <c r="G37" s="75">
        <v>6</v>
      </c>
      <c r="H37" s="75">
        <f t="shared" si="210"/>
        <v>6</v>
      </c>
      <c r="I37" s="75" t="s">
        <v>567</v>
      </c>
      <c r="J37" s="73">
        <v>10</v>
      </c>
      <c r="K37" s="73" t="s">
        <v>590</v>
      </c>
      <c r="L37" s="73"/>
      <c r="M37" s="73" t="s">
        <v>434</v>
      </c>
      <c r="N37" s="73">
        <v>1</v>
      </c>
      <c r="O37" s="73">
        <v>0</v>
      </c>
      <c r="P37" s="75">
        <v>6</v>
      </c>
      <c r="Q37" s="75">
        <f t="shared" si="211"/>
        <v>6</v>
      </c>
      <c r="R37" s="75" t="s">
        <v>567</v>
      </c>
      <c r="S37" s="73">
        <v>10</v>
      </c>
      <c r="T37" s="73" t="s">
        <v>590</v>
      </c>
      <c r="U37" s="73"/>
      <c r="V37" s="73" t="s">
        <v>434</v>
      </c>
      <c r="W37" s="73">
        <v>1</v>
      </c>
      <c r="X37" s="73">
        <v>0</v>
      </c>
      <c r="Y37" s="75">
        <v>6</v>
      </c>
      <c r="Z37" s="75">
        <f t="shared" si="212"/>
        <v>6</v>
      </c>
      <c r="AA37" s="75" t="s">
        <v>567</v>
      </c>
      <c r="AB37" s="73">
        <v>10</v>
      </c>
      <c r="AC37" s="73" t="s">
        <v>590</v>
      </c>
      <c r="AD37" s="73"/>
      <c r="AE37" s="73" t="s">
        <v>434</v>
      </c>
      <c r="AF37" s="73">
        <v>1</v>
      </c>
      <c r="AG37" s="73">
        <v>0</v>
      </c>
      <c r="AH37" s="75">
        <v>6</v>
      </c>
      <c r="AI37" s="75">
        <f t="shared" si="213"/>
        <v>6</v>
      </c>
      <c r="AJ37" s="75" t="s">
        <v>567</v>
      </c>
      <c r="AK37" s="73">
        <v>10</v>
      </c>
      <c r="AL37" s="73" t="s">
        <v>590</v>
      </c>
      <c r="AM37" s="73"/>
      <c r="AN37" s="73" t="s">
        <v>434</v>
      </c>
      <c r="AO37" s="73">
        <v>1</v>
      </c>
      <c r="AP37" s="73">
        <v>0</v>
      </c>
      <c r="AQ37" s="75">
        <v>6</v>
      </c>
      <c r="AR37" s="75">
        <f t="shared" si="214"/>
        <v>6</v>
      </c>
      <c r="AS37" s="75" t="s">
        <v>567</v>
      </c>
      <c r="AT37" s="73">
        <v>10</v>
      </c>
      <c r="AU37" s="73" t="s">
        <v>590</v>
      </c>
      <c r="AV37" s="73"/>
      <c r="AW37" s="73" t="s">
        <v>434</v>
      </c>
      <c r="AX37" s="73">
        <v>1</v>
      </c>
      <c r="AY37" s="73">
        <v>0</v>
      </c>
      <c r="AZ37" s="75">
        <v>6</v>
      </c>
      <c r="BA37" s="75">
        <f t="shared" si="215"/>
        <v>6</v>
      </c>
      <c r="BB37" s="75" t="s">
        <v>567</v>
      </c>
      <c r="BC37" s="73">
        <v>10</v>
      </c>
      <c r="BD37" s="73" t="s">
        <v>590</v>
      </c>
      <c r="BE37" s="73"/>
      <c r="BF37" s="73" t="s">
        <v>434</v>
      </c>
      <c r="BG37" s="73">
        <v>1</v>
      </c>
      <c r="BH37" s="73">
        <v>0</v>
      </c>
      <c r="BI37" s="75">
        <v>6</v>
      </c>
      <c r="BJ37" s="75">
        <f t="shared" si="216"/>
        <v>6</v>
      </c>
      <c r="BK37" s="75" t="s">
        <v>567</v>
      </c>
      <c r="BL37" s="73">
        <v>10</v>
      </c>
      <c r="BM37" s="73" t="s">
        <v>590</v>
      </c>
      <c r="BN37" s="73"/>
      <c r="BO37" s="73" t="s">
        <v>434</v>
      </c>
      <c r="BP37" s="73">
        <v>1</v>
      </c>
      <c r="BQ37" s="73">
        <v>0</v>
      </c>
      <c r="BR37" s="75">
        <v>6</v>
      </c>
      <c r="BS37" s="75">
        <f t="shared" si="217"/>
        <v>6</v>
      </c>
      <c r="BT37" s="75" t="s">
        <v>567</v>
      </c>
      <c r="BU37" s="73">
        <v>10</v>
      </c>
      <c r="BV37" s="73" t="s">
        <v>590</v>
      </c>
      <c r="BW37" s="73"/>
      <c r="BX37" s="73" t="s">
        <v>434</v>
      </c>
      <c r="BY37" s="73">
        <v>1</v>
      </c>
      <c r="BZ37" s="73">
        <v>0</v>
      </c>
      <c r="CA37" s="75">
        <v>6</v>
      </c>
      <c r="CB37" s="75">
        <f t="shared" si="218"/>
        <v>6</v>
      </c>
      <c r="CC37" s="75" t="s">
        <v>567</v>
      </c>
      <c r="CD37" s="73">
        <v>10</v>
      </c>
      <c r="CE37" s="73" t="s">
        <v>590</v>
      </c>
      <c r="CF37" s="73"/>
      <c r="CG37" s="73" t="s">
        <v>434</v>
      </c>
      <c r="CH37" s="73">
        <v>1</v>
      </c>
      <c r="CI37" s="73">
        <v>0</v>
      </c>
      <c r="CJ37" s="75">
        <v>6</v>
      </c>
      <c r="CK37" s="75">
        <f t="shared" si="219"/>
        <v>6</v>
      </c>
      <c r="CL37" s="75" t="s">
        <v>567</v>
      </c>
      <c r="CM37" s="73">
        <v>10</v>
      </c>
      <c r="CN37" s="73" t="s">
        <v>590</v>
      </c>
      <c r="CO37" s="73"/>
      <c r="CP37" s="73" t="s">
        <v>434</v>
      </c>
      <c r="CQ37" s="73">
        <v>1</v>
      </c>
      <c r="CR37" s="73">
        <v>0</v>
      </c>
      <c r="CS37" s="75">
        <v>6</v>
      </c>
      <c r="CT37" s="75">
        <f t="shared" si="220"/>
        <v>6</v>
      </c>
      <c r="CU37" s="75" t="s">
        <v>567</v>
      </c>
      <c r="CV37" s="73">
        <v>10</v>
      </c>
      <c r="CW37" s="73" t="s">
        <v>590</v>
      </c>
      <c r="CX37" s="73"/>
      <c r="CY37" s="73" t="s">
        <v>434</v>
      </c>
      <c r="CZ37" s="73">
        <v>1</v>
      </c>
      <c r="DA37" s="73">
        <v>0</v>
      </c>
      <c r="DB37" s="75">
        <v>6</v>
      </c>
      <c r="DC37" s="75">
        <f t="shared" si="221"/>
        <v>6</v>
      </c>
      <c r="DD37" s="75" t="s">
        <v>567</v>
      </c>
      <c r="DE37" s="73">
        <v>10</v>
      </c>
      <c r="DF37" s="73" t="s">
        <v>590</v>
      </c>
      <c r="DG37" s="73"/>
      <c r="DH37" s="73" t="s">
        <v>434</v>
      </c>
      <c r="DI37" s="73">
        <v>1</v>
      </c>
      <c r="DJ37" s="73">
        <v>0</v>
      </c>
      <c r="DK37" s="75">
        <v>6</v>
      </c>
      <c r="DL37" s="75">
        <f t="shared" si="222"/>
        <v>6</v>
      </c>
      <c r="DM37" s="75" t="s">
        <v>567</v>
      </c>
      <c r="DN37" s="73">
        <v>10</v>
      </c>
      <c r="DO37" s="73" t="s">
        <v>590</v>
      </c>
      <c r="DP37" s="73"/>
      <c r="DQ37" s="73" t="s">
        <v>434</v>
      </c>
      <c r="DR37" s="73">
        <v>1</v>
      </c>
      <c r="DS37" s="73">
        <v>0</v>
      </c>
      <c r="DT37" s="75">
        <v>6</v>
      </c>
      <c r="DU37" s="75">
        <f t="shared" si="223"/>
        <v>6</v>
      </c>
      <c r="DV37" s="75" t="s">
        <v>567</v>
      </c>
      <c r="DW37" s="73">
        <v>10</v>
      </c>
      <c r="DX37" s="73" t="s">
        <v>590</v>
      </c>
      <c r="DY37" s="73"/>
      <c r="DZ37" s="73" t="s">
        <v>434</v>
      </c>
      <c r="EA37" s="73">
        <v>1</v>
      </c>
      <c r="EB37" s="73">
        <v>0</v>
      </c>
      <c r="EC37" s="75">
        <v>6</v>
      </c>
      <c r="ED37" s="75">
        <f t="shared" si="224"/>
        <v>6</v>
      </c>
      <c r="EE37" s="75" t="s">
        <v>567</v>
      </c>
      <c r="EF37" s="73">
        <v>10</v>
      </c>
      <c r="EG37" s="73" t="s">
        <v>590</v>
      </c>
      <c r="EH37" s="73"/>
      <c r="EI37" s="73" t="s">
        <v>434</v>
      </c>
      <c r="EJ37" s="73">
        <v>1</v>
      </c>
      <c r="EK37" s="73">
        <v>0</v>
      </c>
      <c r="EL37" s="75">
        <v>6</v>
      </c>
      <c r="EM37" s="75">
        <f t="shared" si="225"/>
        <v>6</v>
      </c>
      <c r="EN37" s="75" t="s">
        <v>567</v>
      </c>
      <c r="EO37" s="73">
        <v>10</v>
      </c>
      <c r="EP37" s="73" t="s">
        <v>590</v>
      </c>
      <c r="EQ37" s="73"/>
      <c r="ER37" s="73" t="s">
        <v>434</v>
      </c>
      <c r="ES37" s="73">
        <v>1</v>
      </c>
      <c r="ET37" s="73">
        <v>0</v>
      </c>
      <c r="EU37" s="75">
        <v>6</v>
      </c>
      <c r="EV37" s="75">
        <f t="shared" si="226"/>
        <v>6</v>
      </c>
      <c r="EW37" s="75" t="s">
        <v>567</v>
      </c>
      <c r="EX37" s="73">
        <v>10</v>
      </c>
      <c r="EY37" s="73" t="s">
        <v>590</v>
      </c>
      <c r="EZ37" s="73"/>
      <c r="FA37" s="73" t="s">
        <v>434</v>
      </c>
      <c r="FB37" s="73">
        <v>1</v>
      </c>
      <c r="FC37" s="73">
        <v>0</v>
      </c>
      <c r="FD37" s="75">
        <v>6</v>
      </c>
      <c r="FE37" s="75">
        <f t="shared" si="227"/>
        <v>6</v>
      </c>
      <c r="FF37" s="75" t="s">
        <v>567</v>
      </c>
      <c r="FG37" s="73">
        <v>10</v>
      </c>
      <c r="FH37" s="73" t="s">
        <v>590</v>
      </c>
      <c r="FI37" s="73"/>
      <c r="FJ37" s="73" t="s">
        <v>434</v>
      </c>
      <c r="FK37" s="73">
        <v>1</v>
      </c>
      <c r="FL37" s="73">
        <v>0</v>
      </c>
      <c r="FM37" s="75">
        <v>6</v>
      </c>
      <c r="FN37" s="75">
        <f t="shared" si="228"/>
        <v>6</v>
      </c>
      <c r="FO37" s="75" t="s">
        <v>567</v>
      </c>
      <c r="FP37" s="73">
        <v>10</v>
      </c>
      <c r="FQ37" s="73" t="s">
        <v>590</v>
      </c>
      <c r="FR37" s="73"/>
      <c r="FS37" s="73" t="s">
        <v>434</v>
      </c>
      <c r="FT37" s="73">
        <v>1</v>
      </c>
      <c r="FU37" s="73">
        <v>0</v>
      </c>
      <c r="FV37" s="75">
        <v>6</v>
      </c>
      <c r="FW37" s="75">
        <f t="shared" si="229"/>
        <v>6</v>
      </c>
      <c r="FX37" s="75" t="s">
        <v>567</v>
      </c>
      <c r="FY37" s="73">
        <v>10</v>
      </c>
      <c r="FZ37" s="73" t="s">
        <v>590</v>
      </c>
      <c r="GA37" s="73"/>
      <c r="GB37" s="73" t="s">
        <v>434</v>
      </c>
      <c r="GC37" s="73">
        <v>1</v>
      </c>
      <c r="GD37" s="73">
        <v>0</v>
      </c>
      <c r="GE37" s="75">
        <v>6</v>
      </c>
      <c r="GF37" s="75">
        <f t="shared" si="230"/>
        <v>6</v>
      </c>
      <c r="GG37" s="75" t="s">
        <v>567</v>
      </c>
      <c r="GH37" s="73">
        <v>10</v>
      </c>
      <c r="GI37" s="73" t="s">
        <v>590</v>
      </c>
      <c r="GJ37" s="73"/>
      <c r="GK37" s="73" t="s">
        <v>434</v>
      </c>
      <c r="GL37" s="73">
        <v>1</v>
      </c>
      <c r="GM37" s="73">
        <v>0</v>
      </c>
      <c r="GN37" s="75">
        <v>6</v>
      </c>
      <c r="GO37" s="75">
        <f t="shared" si="231"/>
        <v>6</v>
      </c>
      <c r="GP37" s="75" t="s">
        <v>567</v>
      </c>
      <c r="GQ37" s="73">
        <v>10</v>
      </c>
      <c r="GR37" s="73" t="s">
        <v>590</v>
      </c>
      <c r="GS37" s="73"/>
      <c r="GT37" s="73" t="s">
        <v>434</v>
      </c>
      <c r="GU37" s="73">
        <v>1</v>
      </c>
      <c r="GV37" s="73">
        <v>0</v>
      </c>
      <c r="GW37" s="75">
        <v>6</v>
      </c>
      <c r="GX37" s="75">
        <f t="shared" si="232"/>
        <v>6</v>
      </c>
      <c r="GY37" s="75" t="s">
        <v>567</v>
      </c>
      <c r="GZ37" s="73">
        <v>10</v>
      </c>
      <c r="HA37" s="73" t="s">
        <v>590</v>
      </c>
      <c r="HB37" s="73"/>
      <c r="HC37" s="73" t="s">
        <v>434</v>
      </c>
      <c r="HD37" s="73">
        <v>1</v>
      </c>
      <c r="HE37" s="73">
        <v>0</v>
      </c>
      <c r="HF37" s="75">
        <v>6</v>
      </c>
      <c r="HG37" s="75">
        <f t="shared" si="233"/>
        <v>6</v>
      </c>
      <c r="HH37" s="75" t="s">
        <v>567</v>
      </c>
      <c r="HI37" s="73">
        <v>10</v>
      </c>
      <c r="HJ37" s="73" t="s">
        <v>590</v>
      </c>
      <c r="HK37" s="73"/>
      <c r="HL37" s="73" t="s">
        <v>434</v>
      </c>
      <c r="HM37" s="73">
        <v>1</v>
      </c>
      <c r="HN37" s="73">
        <v>0</v>
      </c>
      <c r="HO37" s="75">
        <v>6</v>
      </c>
      <c r="HP37" s="75">
        <f t="shared" si="234"/>
        <v>6</v>
      </c>
      <c r="HQ37" s="75" t="s">
        <v>567</v>
      </c>
      <c r="HR37" s="73">
        <v>10</v>
      </c>
      <c r="HS37" s="73" t="s">
        <v>590</v>
      </c>
      <c r="HT37" s="73"/>
      <c r="HU37" s="73" t="s">
        <v>434</v>
      </c>
      <c r="HV37" s="73">
        <v>1</v>
      </c>
      <c r="HW37" s="73">
        <v>0</v>
      </c>
      <c r="HX37" s="75">
        <v>6</v>
      </c>
      <c r="HY37" s="75">
        <f t="shared" si="235"/>
        <v>6</v>
      </c>
      <c r="HZ37" s="75" t="s">
        <v>567</v>
      </c>
      <c r="IA37" s="73">
        <v>10</v>
      </c>
      <c r="IB37" s="73" t="s">
        <v>590</v>
      </c>
      <c r="IC37" s="73"/>
      <c r="ID37" s="73" t="s">
        <v>434</v>
      </c>
      <c r="IE37" s="73">
        <v>1</v>
      </c>
      <c r="IF37" s="73">
        <v>0</v>
      </c>
      <c r="IG37" s="75">
        <v>6</v>
      </c>
      <c r="IH37" s="75">
        <f t="shared" si="236"/>
        <v>6</v>
      </c>
      <c r="II37" s="75" t="s">
        <v>567</v>
      </c>
      <c r="IJ37" s="73">
        <v>10</v>
      </c>
      <c r="IK37" s="73" t="s">
        <v>590</v>
      </c>
      <c r="IL37" s="73"/>
      <c r="IM37" s="73" t="s">
        <v>434</v>
      </c>
      <c r="IN37" s="73">
        <v>1</v>
      </c>
      <c r="IO37" s="73">
        <v>0</v>
      </c>
      <c r="IP37" s="75">
        <v>6</v>
      </c>
      <c r="IQ37" s="75">
        <f t="shared" si="237"/>
        <v>6</v>
      </c>
      <c r="IR37" s="75" t="s">
        <v>567</v>
      </c>
      <c r="IS37" s="73">
        <v>10</v>
      </c>
      <c r="IT37" s="73" t="s">
        <v>590</v>
      </c>
      <c r="IU37" s="73"/>
      <c r="IV37" s="73" t="s">
        <v>434</v>
      </c>
      <c r="IW37" s="73">
        <v>1</v>
      </c>
      <c r="IX37" s="73">
        <v>0</v>
      </c>
      <c r="IY37" s="75">
        <v>6</v>
      </c>
      <c r="IZ37" s="75">
        <f t="shared" si="238"/>
        <v>6</v>
      </c>
      <c r="JA37" s="75" t="s">
        <v>567</v>
      </c>
      <c r="JB37" s="73">
        <v>10</v>
      </c>
      <c r="JC37" s="73" t="s">
        <v>590</v>
      </c>
      <c r="JD37" s="73"/>
      <c r="JE37" s="73" t="s">
        <v>434</v>
      </c>
      <c r="JF37" s="73">
        <v>1</v>
      </c>
      <c r="JG37" s="73">
        <v>0</v>
      </c>
      <c r="JH37" s="75">
        <v>6</v>
      </c>
      <c r="JI37" s="75">
        <f t="shared" si="239"/>
        <v>6</v>
      </c>
      <c r="JJ37" s="75" t="s">
        <v>567</v>
      </c>
      <c r="JK37" s="73">
        <v>10</v>
      </c>
      <c r="JL37" s="73" t="s">
        <v>590</v>
      </c>
      <c r="JM37" s="73"/>
      <c r="JN37" s="73" t="s">
        <v>434</v>
      </c>
      <c r="JO37" s="73">
        <v>1</v>
      </c>
      <c r="JP37" s="73">
        <v>0</v>
      </c>
      <c r="JQ37" s="75">
        <v>6</v>
      </c>
      <c r="JR37" s="75">
        <f t="shared" si="240"/>
        <v>6</v>
      </c>
      <c r="JS37" s="75" t="s">
        <v>567</v>
      </c>
      <c r="JT37" s="73">
        <v>10</v>
      </c>
      <c r="JU37" s="73" t="s">
        <v>590</v>
      </c>
      <c r="JV37" s="73"/>
      <c r="JW37" s="73" t="s">
        <v>434</v>
      </c>
      <c r="JX37" s="73">
        <v>1</v>
      </c>
      <c r="JY37" s="73">
        <v>0</v>
      </c>
      <c r="JZ37" s="75">
        <v>6</v>
      </c>
      <c r="KA37" s="75">
        <f t="shared" si="241"/>
        <v>6</v>
      </c>
      <c r="KB37" s="75" t="s">
        <v>567</v>
      </c>
      <c r="KC37" s="73">
        <v>10</v>
      </c>
      <c r="KD37" s="73" t="s">
        <v>590</v>
      </c>
      <c r="KE37" s="73"/>
      <c r="KF37" s="73" t="s">
        <v>434</v>
      </c>
      <c r="KG37" s="73">
        <v>1</v>
      </c>
      <c r="KH37" s="73">
        <v>0</v>
      </c>
      <c r="KI37" s="75">
        <v>6</v>
      </c>
      <c r="KJ37" s="75">
        <f t="shared" si="242"/>
        <v>6</v>
      </c>
      <c r="KK37" s="75" t="s">
        <v>567</v>
      </c>
      <c r="KL37" s="73">
        <v>10</v>
      </c>
      <c r="KM37" s="73" t="s">
        <v>590</v>
      </c>
      <c r="KN37" s="73"/>
      <c r="KO37" s="73" t="s">
        <v>434</v>
      </c>
      <c r="KP37" s="73">
        <v>1</v>
      </c>
      <c r="KQ37" s="73">
        <v>0</v>
      </c>
      <c r="KR37" s="75">
        <v>6</v>
      </c>
      <c r="KS37" s="75">
        <f t="shared" si="243"/>
        <v>6</v>
      </c>
      <c r="KT37" s="75" t="s">
        <v>567</v>
      </c>
      <c r="KU37" s="73">
        <v>10</v>
      </c>
      <c r="KV37" s="73" t="s">
        <v>590</v>
      </c>
      <c r="KW37" s="73"/>
      <c r="KX37" s="73" t="s">
        <v>434</v>
      </c>
      <c r="KY37" s="73">
        <v>1</v>
      </c>
      <c r="KZ37" s="73">
        <v>0</v>
      </c>
      <c r="LA37" s="75">
        <v>6</v>
      </c>
      <c r="LB37" s="75">
        <f t="shared" si="244"/>
        <v>6</v>
      </c>
      <c r="LC37" s="75" t="s">
        <v>567</v>
      </c>
      <c r="LD37" s="73">
        <v>10</v>
      </c>
      <c r="LE37" s="73" t="s">
        <v>590</v>
      </c>
      <c r="LF37" s="73"/>
      <c r="LG37" s="73" t="s">
        <v>434</v>
      </c>
      <c r="LH37" s="73">
        <v>1</v>
      </c>
      <c r="LI37" s="73">
        <v>0</v>
      </c>
      <c r="LJ37" s="75">
        <v>6</v>
      </c>
      <c r="LK37" s="75">
        <f t="shared" si="245"/>
        <v>6</v>
      </c>
      <c r="LL37" s="75" t="s">
        <v>567</v>
      </c>
      <c r="LM37" s="73">
        <v>10</v>
      </c>
      <c r="LN37" s="73" t="s">
        <v>590</v>
      </c>
      <c r="LO37" s="73"/>
      <c r="LP37" s="73" t="s">
        <v>434</v>
      </c>
      <c r="LQ37" s="73">
        <v>1</v>
      </c>
      <c r="LR37" s="73">
        <v>0</v>
      </c>
      <c r="LS37" s="75">
        <v>6</v>
      </c>
      <c r="LT37" s="75">
        <f t="shared" si="246"/>
        <v>6</v>
      </c>
      <c r="LU37" s="75" t="s">
        <v>567</v>
      </c>
      <c r="LV37" s="73">
        <v>10</v>
      </c>
      <c r="LW37" s="73" t="s">
        <v>590</v>
      </c>
      <c r="LX37" s="73"/>
      <c r="LY37" s="73" t="s">
        <v>434</v>
      </c>
      <c r="LZ37" s="73">
        <v>1</v>
      </c>
      <c r="MA37" s="73">
        <v>0</v>
      </c>
      <c r="MB37" s="75">
        <v>6</v>
      </c>
      <c r="MC37" s="75">
        <f t="shared" si="247"/>
        <v>6</v>
      </c>
      <c r="MD37" s="75" t="s">
        <v>567</v>
      </c>
      <c r="ME37" s="73">
        <v>10</v>
      </c>
      <c r="MF37" s="73" t="s">
        <v>590</v>
      </c>
      <c r="MG37" s="73"/>
      <c r="MH37" s="73" t="s">
        <v>434</v>
      </c>
      <c r="MI37" s="73">
        <v>1</v>
      </c>
      <c r="MJ37" s="73">
        <v>0</v>
      </c>
      <c r="MK37" s="75">
        <v>6</v>
      </c>
      <c r="ML37" s="75">
        <f t="shared" si="248"/>
        <v>6</v>
      </c>
      <c r="MM37" s="75" t="s">
        <v>567</v>
      </c>
      <c r="MN37" s="73">
        <v>10</v>
      </c>
      <c r="MO37" s="73" t="s">
        <v>590</v>
      </c>
      <c r="MP37" s="73"/>
      <c r="MQ37" s="73" t="s">
        <v>434</v>
      </c>
      <c r="MR37" s="73">
        <v>1</v>
      </c>
      <c r="MS37" s="73">
        <v>0</v>
      </c>
      <c r="MT37" s="75">
        <v>6</v>
      </c>
      <c r="MU37" s="75">
        <f t="shared" si="249"/>
        <v>6</v>
      </c>
      <c r="MV37" s="75" t="s">
        <v>567</v>
      </c>
      <c r="MW37" s="73">
        <v>10</v>
      </c>
      <c r="MX37" s="73" t="s">
        <v>590</v>
      </c>
      <c r="MY37" s="73"/>
      <c r="MZ37" s="73" t="s">
        <v>434</v>
      </c>
      <c r="NA37" s="73">
        <v>1</v>
      </c>
      <c r="NB37" s="73">
        <v>0</v>
      </c>
      <c r="NC37" s="75">
        <v>6</v>
      </c>
      <c r="ND37" s="75">
        <f t="shared" si="250"/>
        <v>6</v>
      </c>
      <c r="NE37" s="75" t="s">
        <v>567</v>
      </c>
      <c r="NF37" s="73">
        <v>10</v>
      </c>
      <c r="NG37" s="73" t="s">
        <v>590</v>
      </c>
      <c r="NH37" s="73"/>
      <c r="NI37" s="73" t="s">
        <v>434</v>
      </c>
      <c r="NJ37" s="73">
        <v>1</v>
      </c>
      <c r="NK37" s="73">
        <v>0</v>
      </c>
      <c r="NL37" s="75">
        <v>6</v>
      </c>
      <c r="NM37" s="75">
        <f t="shared" si="251"/>
        <v>6</v>
      </c>
      <c r="NN37" s="75" t="s">
        <v>567</v>
      </c>
      <c r="NO37" s="73">
        <v>10</v>
      </c>
      <c r="NP37" s="73" t="s">
        <v>590</v>
      </c>
      <c r="NQ37" s="73"/>
      <c r="NR37" s="73" t="s">
        <v>434</v>
      </c>
      <c r="NS37" s="73">
        <v>1</v>
      </c>
      <c r="NT37" s="73">
        <v>0</v>
      </c>
      <c r="NU37" s="75">
        <v>6</v>
      </c>
      <c r="NV37" s="75">
        <f t="shared" si="252"/>
        <v>6</v>
      </c>
      <c r="NW37" s="75" t="s">
        <v>567</v>
      </c>
      <c r="NX37" s="73">
        <v>10</v>
      </c>
      <c r="NY37" s="73" t="s">
        <v>590</v>
      </c>
      <c r="NZ37" s="73"/>
      <c r="OA37" s="73" t="s">
        <v>434</v>
      </c>
      <c r="OB37" s="73">
        <v>1</v>
      </c>
      <c r="OC37" s="73">
        <v>0</v>
      </c>
      <c r="OD37" s="75">
        <v>6</v>
      </c>
      <c r="OE37" s="75">
        <f t="shared" si="253"/>
        <v>6</v>
      </c>
      <c r="OF37" s="75" t="s">
        <v>567</v>
      </c>
      <c r="OG37" s="73">
        <v>10</v>
      </c>
      <c r="OH37" s="73" t="s">
        <v>590</v>
      </c>
      <c r="OI37" s="73"/>
      <c r="OJ37" s="73" t="s">
        <v>434</v>
      </c>
      <c r="OK37" s="73">
        <v>1</v>
      </c>
      <c r="OL37" s="73">
        <v>0</v>
      </c>
      <c r="OM37" s="75">
        <v>6</v>
      </c>
      <c r="ON37" s="75">
        <f t="shared" si="254"/>
        <v>6</v>
      </c>
      <c r="OO37" s="75" t="s">
        <v>567</v>
      </c>
      <c r="OP37" s="73">
        <v>10</v>
      </c>
      <c r="OQ37" s="73" t="s">
        <v>590</v>
      </c>
      <c r="OR37" s="73"/>
      <c r="OS37" s="73" t="s">
        <v>434</v>
      </c>
      <c r="OT37" s="73">
        <v>1</v>
      </c>
      <c r="OU37" s="73">
        <v>0</v>
      </c>
      <c r="OV37" s="75">
        <v>6</v>
      </c>
      <c r="OW37" s="75">
        <f t="shared" si="255"/>
        <v>6</v>
      </c>
      <c r="OX37" s="75" t="s">
        <v>567</v>
      </c>
      <c r="OY37" s="73">
        <v>10</v>
      </c>
      <c r="OZ37" s="73" t="s">
        <v>590</v>
      </c>
      <c r="PA37" s="73"/>
      <c r="PB37" s="73" t="s">
        <v>434</v>
      </c>
      <c r="PC37" s="73">
        <v>1</v>
      </c>
      <c r="PD37" s="73">
        <v>0</v>
      </c>
      <c r="PE37" s="75">
        <v>6</v>
      </c>
      <c r="PF37" s="75">
        <f t="shared" si="256"/>
        <v>6</v>
      </c>
      <c r="PG37" s="75" t="s">
        <v>567</v>
      </c>
      <c r="PH37" s="73">
        <v>10</v>
      </c>
      <c r="PI37" s="73" t="s">
        <v>590</v>
      </c>
      <c r="PJ37" s="73"/>
      <c r="PK37" s="73" t="s">
        <v>434</v>
      </c>
      <c r="PL37" s="73">
        <v>1</v>
      </c>
      <c r="PM37" s="73">
        <v>0</v>
      </c>
      <c r="PN37" s="75">
        <v>6</v>
      </c>
      <c r="PO37" s="75">
        <f t="shared" si="257"/>
        <v>6</v>
      </c>
      <c r="PP37" s="75" t="s">
        <v>567</v>
      </c>
      <c r="PQ37" s="73">
        <v>10</v>
      </c>
      <c r="PR37" s="73" t="s">
        <v>590</v>
      </c>
      <c r="PS37" s="73"/>
      <c r="PT37" s="73" t="s">
        <v>434</v>
      </c>
      <c r="PU37" s="73">
        <v>1</v>
      </c>
      <c r="PV37" s="73">
        <v>0</v>
      </c>
      <c r="PW37" s="75">
        <v>6</v>
      </c>
      <c r="PX37" s="75">
        <f t="shared" si="258"/>
        <v>6</v>
      </c>
      <c r="PY37" s="75" t="s">
        <v>567</v>
      </c>
      <c r="PZ37" s="73">
        <v>10</v>
      </c>
      <c r="QA37" s="73" t="s">
        <v>590</v>
      </c>
      <c r="QB37" s="73"/>
      <c r="QC37" s="73" t="s">
        <v>434</v>
      </c>
      <c r="QD37" s="73">
        <v>1</v>
      </c>
      <c r="QE37" s="73">
        <v>0</v>
      </c>
      <c r="QF37" s="75">
        <v>6</v>
      </c>
      <c r="QG37" s="75">
        <f t="shared" si="259"/>
        <v>6</v>
      </c>
      <c r="QH37" s="75" t="s">
        <v>567</v>
      </c>
      <c r="QI37" s="73">
        <v>10</v>
      </c>
      <c r="QJ37" s="73" t="s">
        <v>590</v>
      </c>
      <c r="QK37" s="73"/>
      <c r="QL37" s="73" t="s">
        <v>434</v>
      </c>
      <c r="QM37" s="73">
        <v>1</v>
      </c>
      <c r="QN37" s="73">
        <v>0</v>
      </c>
      <c r="QO37" s="75">
        <v>6</v>
      </c>
      <c r="QP37" s="75">
        <f t="shared" si="260"/>
        <v>6</v>
      </c>
      <c r="QQ37" s="75" t="s">
        <v>567</v>
      </c>
      <c r="QR37" s="73">
        <v>10</v>
      </c>
      <c r="QS37" s="73" t="s">
        <v>590</v>
      </c>
      <c r="QT37" s="73"/>
      <c r="QU37" s="73" t="s">
        <v>434</v>
      </c>
      <c r="QV37" s="73">
        <v>1</v>
      </c>
      <c r="QW37" s="73">
        <v>0</v>
      </c>
      <c r="QX37" s="75">
        <v>6</v>
      </c>
      <c r="QY37" s="75">
        <f t="shared" si="261"/>
        <v>6</v>
      </c>
      <c r="QZ37" s="75" t="s">
        <v>567</v>
      </c>
      <c r="RA37" s="73">
        <v>10</v>
      </c>
      <c r="RB37" s="73" t="s">
        <v>590</v>
      </c>
      <c r="RC37" s="73"/>
      <c r="RD37" s="73" t="s">
        <v>434</v>
      </c>
      <c r="RE37" s="73">
        <v>1</v>
      </c>
      <c r="RF37" s="73">
        <v>0</v>
      </c>
      <c r="RG37" s="75">
        <v>6</v>
      </c>
      <c r="RH37" s="75">
        <f t="shared" si="262"/>
        <v>6</v>
      </c>
      <c r="RI37" s="75" t="s">
        <v>567</v>
      </c>
      <c r="RJ37" s="73">
        <v>10</v>
      </c>
      <c r="RK37" s="73" t="s">
        <v>590</v>
      </c>
      <c r="RL37" s="73"/>
      <c r="RM37" s="73" t="s">
        <v>434</v>
      </c>
      <c r="RN37" s="73">
        <v>1</v>
      </c>
      <c r="RO37" s="73">
        <v>0</v>
      </c>
      <c r="RP37" s="75">
        <v>6</v>
      </c>
      <c r="RQ37" s="75">
        <f t="shared" si="263"/>
        <v>6</v>
      </c>
      <c r="RR37" s="75" t="s">
        <v>567</v>
      </c>
      <c r="RS37" s="73">
        <v>10</v>
      </c>
      <c r="RT37" s="73" t="s">
        <v>590</v>
      </c>
      <c r="RU37" s="73"/>
      <c r="RV37" s="73" t="s">
        <v>434</v>
      </c>
      <c r="RW37" s="73">
        <v>1</v>
      </c>
      <c r="RX37" s="73">
        <v>0</v>
      </c>
      <c r="RY37" s="75">
        <v>6</v>
      </c>
      <c r="RZ37" s="75">
        <f t="shared" si="264"/>
        <v>6</v>
      </c>
      <c r="SA37" s="75" t="s">
        <v>567</v>
      </c>
      <c r="SB37" s="73">
        <v>10</v>
      </c>
      <c r="SC37" s="73" t="s">
        <v>590</v>
      </c>
      <c r="SD37" s="73"/>
      <c r="SE37" s="73" t="s">
        <v>434</v>
      </c>
      <c r="SF37" s="73">
        <v>1</v>
      </c>
      <c r="SG37" s="73">
        <v>0</v>
      </c>
      <c r="SH37" s="75">
        <v>6</v>
      </c>
      <c r="SI37" s="75">
        <f t="shared" si="265"/>
        <v>6</v>
      </c>
      <c r="SJ37" s="75" t="s">
        <v>567</v>
      </c>
      <c r="SK37" s="73">
        <v>10</v>
      </c>
      <c r="SL37" s="73" t="s">
        <v>590</v>
      </c>
      <c r="SM37" s="73"/>
      <c r="SN37" s="73" t="s">
        <v>434</v>
      </c>
      <c r="SO37" s="73">
        <v>1</v>
      </c>
      <c r="SP37" s="73">
        <v>0</v>
      </c>
      <c r="SQ37" s="75">
        <v>6</v>
      </c>
      <c r="SR37" s="75">
        <f t="shared" si="266"/>
        <v>6</v>
      </c>
      <c r="SS37" s="75" t="s">
        <v>567</v>
      </c>
      <c r="ST37" s="73">
        <v>10</v>
      </c>
      <c r="SU37" s="73" t="s">
        <v>590</v>
      </c>
      <c r="SV37" s="73"/>
      <c r="SW37" s="73" t="s">
        <v>434</v>
      </c>
      <c r="SX37" s="73">
        <v>1</v>
      </c>
      <c r="SY37" s="73">
        <v>0</v>
      </c>
      <c r="SZ37" s="75">
        <v>6</v>
      </c>
      <c r="TA37" s="75">
        <f t="shared" si="267"/>
        <v>6</v>
      </c>
      <c r="TB37" s="75" t="s">
        <v>567</v>
      </c>
      <c r="TC37" s="73">
        <v>10</v>
      </c>
      <c r="TD37" s="73" t="s">
        <v>590</v>
      </c>
      <c r="TE37" s="73"/>
      <c r="TF37" s="73" t="s">
        <v>434</v>
      </c>
      <c r="TG37" s="73">
        <v>1</v>
      </c>
      <c r="TH37" s="73">
        <v>0</v>
      </c>
      <c r="TI37" s="75">
        <v>6</v>
      </c>
      <c r="TJ37" s="75">
        <f t="shared" si="268"/>
        <v>6</v>
      </c>
      <c r="TK37" s="75" t="s">
        <v>567</v>
      </c>
      <c r="TL37" s="73">
        <v>10</v>
      </c>
      <c r="TM37" s="73" t="s">
        <v>590</v>
      </c>
      <c r="TN37" s="73"/>
      <c r="TO37" s="73" t="s">
        <v>434</v>
      </c>
      <c r="TP37" s="73">
        <v>1</v>
      </c>
      <c r="TQ37" s="73">
        <v>0</v>
      </c>
      <c r="TR37" s="75">
        <v>6</v>
      </c>
      <c r="TS37" s="75">
        <f t="shared" si="269"/>
        <v>6</v>
      </c>
      <c r="TT37" s="75" t="s">
        <v>567</v>
      </c>
      <c r="TU37" s="73">
        <v>10</v>
      </c>
      <c r="TV37" s="73" t="s">
        <v>590</v>
      </c>
      <c r="TW37" s="73"/>
      <c r="TX37" s="73" t="s">
        <v>434</v>
      </c>
      <c r="TY37" s="73">
        <v>1</v>
      </c>
      <c r="TZ37" s="73">
        <v>0</v>
      </c>
      <c r="UA37" s="75">
        <v>6</v>
      </c>
      <c r="UB37" s="75">
        <f t="shared" si="270"/>
        <v>6</v>
      </c>
      <c r="UC37" s="75" t="s">
        <v>567</v>
      </c>
      <c r="UD37" s="73">
        <v>10</v>
      </c>
      <c r="UE37" s="73" t="s">
        <v>590</v>
      </c>
      <c r="UF37" s="73"/>
      <c r="UG37" s="73" t="s">
        <v>434</v>
      </c>
      <c r="UH37" s="73">
        <v>1</v>
      </c>
      <c r="UI37" s="73">
        <v>0</v>
      </c>
      <c r="UJ37" s="75">
        <v>6</v>
      </c>
      <c r="UK37" s="75">
        <f t="shared" si="271"/>
        <v>6</v>
      </c>
      <c r="UL37" s="75" t="s">
        <v>567</v>
      </c>
      <c r="UM37" s="73">
        <v>10</v>
      </c>
      <c r="UN37" s="73" t="s">
        <v>590</v>
      </c>
      <c r="UO37" s="73"/>
      <c r="UP37" s="73" t="s">
        <v>434</v>
      </c>
      <c r="UQ37" s="73">
        <v>1</v>
      </c>
      <c r="UR37" s="73">
        <v>0</v>
      </c>
      <c r="US37" s="75">
        <v>6</v>
      </c>
      <c r="UT37" s="75">
        <f t="shared" si="272"/>
        <v>6</v>
      </c>
      <c r="UU37" s="75" t="s">
        <v>567</v>
      </c>
      <c r="UV37" s="73">
        <v>10</v>
      </c>
      <c r="UW37" s="73" t="s">
        <v>590</v>
      </c>
      <c r="UX37" s="73"/>
      <c r="UY37" s="73" t="s">
        <v>434</v>
      </c>
      <c r="UZ37" s="73">
        <v>1</v>
      </c>
      <c r="VA37" s="73">
        <v>0</v>
      </c>
      <c r="VB37" s="75">
        <v>6</v>
      </c>
      <c r="VC37" s="75">
        <f t="shared" si="273"/>
        <v>6</v>
      </c>
      <c r="VD37" s="75" t="s">
        <v>567</v>
      </c>
      <c r="VE37" s="73">
        <v>10</v>
      </c>
      <c r="VF37" s="73" t="s">
        <v>590</v>
      </c>
      <c r="VG37" s="73"/>
      <c r="VH37" s="73" t="s">
        <v>434</v>
      </c>
      <c r="VI37" s="73">
        <v>1</v>
      </c>
      <c r="VJ37" s="73">
        <v>0</v>
      </c>
      <c r="VK37" s="75">
        <v>6</v>
      </c>
      <c r="VL37" s="75">
        <f t="shared" si="274"/>
        <v>6</v>
      </c>
      <c r="VM37" s="75" t="s">
        <v>567</v>
      </c>
      <c r="VN37" s="73">
        <v>10</v>
      </c>
      <c r="VO37" s="73" t="s">
        <v>591</v>
      </c>
      <c r="VP37" s="73"/>
      <c r="VQ37" s="73" t="s">
        <v>434</v>
      </c>
      <c r="VR37" s="73">
        <v>1</v>
      </c>
      <c r="VS37" s="73">
        <v>0</v>
      </c>
      <c r="VT37" s="75">
        <f>6+5</f>
        <v>11</v>
      </c>
      <c r="VU37" s="75">
        <f t="shared" si="275"/>
        <v>11</v>
      </c>
      <c r="VV37" s="75" t="s">
        <v>567</v>
      </c>
      <c r="VW37" s="73">
        <v>10</v>
      </c>
      <c r="VX37" s="73" t="s">
        <v>591</v>
      </c>
      <c r="VY37" s="73"/>
      <c r="VZ37" s="73" t="s">
        <v>434</v>
      </c>
      <c r="WA37" s="73">
        <v>1</v>
      </c>
      <c r="WB37" s="73">
        <v>0</v>
      </c>
      <c r="WC37" s="75">
        <f>6+5</f>
        <v>11</v>
      </c>
      <c r="WD37" s="75">
        <f t="shared" si="276"/>
        <v>11</v>
      </c>
      <c r="WE37" s="75" t="s">
        <v>567</v>
      </c>
      <c r="WF37" s="73">
        <v>10</v>
      </c>
      <c r="WG37" s="73" t="s">
        <v>591</v>
      </c>
      <c r="WH37" s="73"/>
      <c r="WI37" s="73" t="s">
        <v>434</v>
      </c>
      <c r="WJ37" s="73">
        <v>1</v>
      </c>
      <c r="WK37" s="73">
        <v>0</v>
      </c>
      <c r="WL37" s="75">
        <f>6+5</f>
        <v>11</v>
      </c>
      <c r="WM37" s="75">
        <f t="shared" si="277"/>
        <v>11</v>
      </c>
      <c r="WN37" s="75" t="s">
        <v>567</v>
      </c>
      <c r="WO37" s="73">
        <v>10</v>
      </c>
      <c r="WP37" s="73" t="s">
        <v>591</v>
      </c>
      <c r="WQ37" s="73"/>
      <c r="WR37" s="73" t="s">
        <v>434</v>
      </c>
      <c r="WS37" s="73">
        <v>1</v>
      </c>
      <c r="WT37" s="73">
        <v>0</v>
      </c>
      <c r="WU37" s="75">
        <f>6+5</f>
        <v>11</v>
      </c>
      <c r="WV37" s="75">
        <f t="shared" si="278"/>
        <v>11</v>
      </c>
      <c r="WW37" s="75" t="s">
        <v>567</v>
      </c>
      <c r="WX37" s="73">
        <v>10</v>
      </c>
      <c r="WY37" s="73" t="s">
        <v>591</v>
      </c>
      <c r="WZ37" s="73"/>
      <c r="XA37" s="73" t="s">
        <v>434</v>
      </c>
      <c r="XB37" s="73">
        <v>1</v>
      </c>
      <c r="XC37" s="73">
        <v>0</v>
      </c>
      <c r="XD37" s="75">
        <f>6+5</f>
        <v>11</v>
      </c>
      <c r="XE37" s="75">
        <f t="shared" si="279"/>
        <v>11</v>
      </c>
      <c r="XF37" s="75" t="s">
        <v>567</v>
      </c>
      <c r="XG37" s="73">
        <v>10</v>
      </c>
      <c r="XH37" s="73" t="s">
        <v>591</v>
      </c>
      <c r="XI37" s="73"/>
      <c r="XJ37" s="73" t="s">
        <v>434</v>
      </c>
      <c r="XK37" s="73">
        <v>1</v>
      </c>
      <c r="XL37" s="73">
        <v>0</v>
      </c>
      <c r="XM37" s="75">
        <f>6+5</f>
        <v>11</v>
      </c>
      <c r="XN37" s="75">
        <f t="shared" si="280"/>
        <v>11</v>
      </c>
      <c r="XO37" s="75" t="s">
        <v>567</v>
      </c>
      <c r="XP37" s="73">
        <v>10</v>
      </c>
      <c r="XQ37" s="73" t="s">
        <v>591</v>
      </c>
      <c r="XR37" s="73"/>
      <c r="XS37" s="73" t="s">
        <v>434</v>
      </c>
      <c r="XT37" s="73">
        <v>1</v>
      </c>
      <c r="XU37" s="73">
        <v>0</v>
      </c>
      <c r="XV37" s="75">
        <f>6+5</f>
        <v>11</v>
      </c>
      <c r="XW37" s="75">
        <f t="shared" si="281"/>
        <v>11</v>
      </c>
      <c r="XX37" s="75" t="s">
        <v>567</v>
      </c>
    </row>
    <row r="38" s="50" customFormat="1" ht="30" customHeight="1" spans="1:648">
      <c r="A38" s="73">
        <v>11</v>
      </c>
      <c r="B38" s="73" t="s">
        <v>592</v>
      </c>
      <c r="C38" s="73"/>
      <c r="D38" s="73" t="s">
        <v>434</v>
      </c>
      <c r="E38" s="73">
        <v>1</v>
      </c>
      <c r="F38" s="73">
        <v>0</v>
      </c>
      <c r="G38" s="75">
        <v>8</v>
      </c>
      <c r="H38" s="75">
        <f t="shared" si="210"/>
        <v>8</v>
      </c>
      <c r="I38" s="75" t="s">
        <v>567</v>
      </c>
      <c r="J38" s="73">
        <v>11</v>
      </c>
      <c r="K38" s="73" t="s">
        <v>593</v>
      </c>
      <c r="L38" s="73"/>
      <c r="M38" s="73" t="s">
        <v>434</v>
      </c>
      <c r="N38" s="73">
        <v>1</v>
      </c>
      <c r="O38" s="73">
        <v>0</v>
      </c>
      <c r="P38" s="75">
        <v>8</v>
      </c>
      <c r="Q38" s="75">
        <f t="shared" si="211"/>
        <v>8</v>
      </c>
      <c r="R38" s="75" t="s">
        <v>567</v>
      </c>
      <c r="S38" s="73">
        <v>11</v>
      </c>
      <c r="T38" s="73" t="s">
        <v>593</v>
      </c>
      <c r="U38" s="73"/>
      <c r="V38" s="73" t="s">
        <v>434</v>
      </c>
      <c r="W38" s="73">
        <v>1</v>
      </c>
      <c r="X38" s="73">
        <v>0</v>
      </c>
      <c r="Y38" s="75">
        <v>8</v>
      </c>
      <c r="Z38" s="75">
        <f t="shared" si="212"/>
        <v>8</v>
      </c>
      <c r="AA38" s="75" t="s">
        <v>567</v>
      </c>
      <c r="AB38" s="73">
        <v>11</v>
      </c>
      <c r="AC38" s="73" t="s">
        <v>592</v>
      </c>
      <c r="AD38" s="73"/>
      <c r="AE38" s="73" t="s">
        <v>434</v>
      </c>
      <c r="AF38" s="73">
        <v>1</v>
      </c>
      <c r="AG38" s="73">
        <v>0</v>
      </c>
      <c r="AH38" s="75">
        <v>8</v>
      </c>
      <c r="AI38" s="75">
        <f t="shared" si="213"/>
        <v>8</v>
      </c>
      <c r="AJ38" s="75" t="s">
        <v>567</v>
      </c>
      <c r="AK38" s="73">
        <v>11</v>
      </c>
      <c r="AL38" s="73" t="s">
        <v>592</v>
      </c>
      <c r="AM38" s="73"/>
      <c r="AN38" s="73" t="s">
        <v>434</v>
      </c>
      <c r="AO38" s="73">
        <v>1</v>
      </c>
      <c r="AP38" s="73">
        <v>0</v>
      </c>
      <c r="AQ38" s="75">
        <v>8</v>
      </c>
      <c r="AR38" s="75">
        <f t="shared" si="214"/>
        <v>8</v>
      </c>
      <c r="AS38" s="75" t="s">
        <v>567</v>
      </c>
      <c r="AT38" s="73">
        <v>11</v>
      </c>
      <c r="AU38" s="73" t="s">
        <v>592</v>
      </c>
      <c r="AV38" s="73"/>
      <c r="AW38" s="73" t="s">
        <v>434</v>
      </c>
      <c r="AX38" s="73">
        <v>1</v>
      </c>
      <c r="AY38" s="73">
        <v>0</v>
      </c>
      <c r="AZ38" s="75">
        <v>8</v>
      </c>
      <c r="BA38" s="75">
        <f t="shared" si="215"/>
        <v>8</v>
      </c>
      <c r="BB38" s="75" t="s">
        <v>567</v>
      </c>
      <c r="BC38" s="73">
        <v>11</v>
      </c>
      <c r="BD38" s="73" t="s">
        <v>592</v>
      </c>
      <c r="BE38" s="73"/>
      <c r="BF38" s="73" t="s">
        <v>434</v>
      </c>
      <c r="BG38" s="73">
        <v>1</v>
      </c>
      <c r="BH38" s="73">
        <v>0</v>
      </c>
      <c r="BI38" s="75">
        <v>8</v>
      </c>
      <c r="BJ38" s="75">
        <f t="shared" si="216"/>
        <v>8</v>
      </c>
      <c r="BK38" s="75" t="s">
        <v>567</v>
      </c>
      <c r="BL38" s="73">
        <v>11</v>
      </c>
      <c r="BM38" s="73" t="s">
        <v>592</v>
      </c>
      <c r="BN38" s="73"/>
      <c r="BO38" s="73" t="s">
        <v>434</v>
      </c>
      <c r="BP38" s="73">
        <v>1</v>
      </c>
      <c r="BQ38" s="73">
        <v>0</v>
      </c>
      <c r="BR38" s="75">
        <v>8</v>
      </c>
      <c r="BS38" s="75">
        <f t="shared" si="217"/>
        <v>8</v>
      </c>
      <c r="BT38" s="75" t="s">
        <v>567</v>
      </c>
      <c r="BU38" s="73">
        <v>11</v>
      </c>
      <c r="BV38" s="73" t="s">
        <v>592</v>
      </c>
      <c r="BW38" s="73"/>
      <c r="BX38" s="73" t="s">
        <v>434</v>
      </c>
      <c r="BY38" s="73">
        <v>1</v>
      </c>
      <c r="BZ38" s="73">
        <v>0</v>
      </c>
      <c r="CA38" s="75">
        <v>8</v>
      </c>
      <c r="CB38" s="75">
        <f t="shared" si="218"/>
        <v>8</v>
      </c>
      <c r="CC38" s="75" t="s">
        <v>567</v>
      </c>
      <c r="CD38" s="73">
        <v>11</v>
      </c>
      <c r="CE38" s="73" t="s">
        <v>592</v>
      </c>
      <c r="CF38" s="73"/>
      <c r="CG38" s="73" t="s">
        <v>434</v>
      </c>
      <c r="CH38" s="73">
        <v>1</v>
      </c>
      <c r="CI38" s="73">
        <v>0</v>
      </c>
      <c r="CJ38" s="75">
        <v>8</v>
      </c>
      <c r="CK38" s="75">
        <f t="shared" si="219"/>
        <v>8</v>
      </c>
      <c r="CL38" s="75" t="s">
        <v>567</v>
      </c>
      <c r="CM38" s="73">
        <v>11</v>
      </c>
      <c r="CN38" s="73" t="s">
        <v>592</v>
      </c>
      <c r="CO38" s="73"/>
      <c r="CP38" s="73" t="s">
        <v>434</v>
      </c>
      <c r="CQ38" s="73">
        <v>1</v>
      </c>
      <c r="CR38" s="73">
        <v>0</v>
      </c>
      <c r="CS38" s="75">
        <v>8</v>
      </c>
      <c r="CT38" s="75">
        <f t="shared" si="220"/>
        <v>8</v>
      </c>
      <c r="CU38" s="75" t="s">
        <v>567</v>
      </c>
      <c r="CV38" s="73">
        <v>11</v>
      </c>
      <c r="CW38" s="73" t="s">
        <v>592</v>
      </c>
      <c r="CX38" s="73"/>
      <c r="CY38" s="73" t="s">
        <v>434</v>
      </c>
      <c r="CZ38" s="73">
        <v>1</v>
      </c>
      <c r="DA38" s="73">
        <v>0</v>
      </c>
      <c r="DB38" s="75">
        <v>8</v>
      </c>
      <c r="DC38" s="75">
        <f t="shared" si="221"/>
        <v>8</v>
      </c>
      <c r="DD38" s="75" t="s">
        <v>567</v>
      </c>
      <c r="DE38" s="73">
        <v>11</v>
      </c>
      <c r="DF38" s="73" t="s">
        <v>592</v>
      </c>
      <c r="DG38" s="73"/>
      <c r="DH38" s="73" t="s">
        <v>434</v>
      </c>
      <c r="DI38" s="73">
        <v>1</v>
      </c>
      <c r="DJ38" s="73">
        <v>0</v>
      </c>
      <c r="DK38" s="75">
        <v>8</v>
      </c>
      <c r="DL38" s="75">
        <f t="shared" si="222"/>
        <v>8</v>
      </c>
      <c r="DM38" s="75" t="s">
        <v>567</v>
      </c>
      <c r="DN38" s="73">
        <v>11</v>
      </c>
      <c r="DO38" s="73" t="s">
        <v>592</v>
      </c>
      <c r="DP38" s="73"/>
      <c r="DQ38" s="73" t="s">
        <v>434</v>
      </c>
      <c r="DR38" s="73">
        <v>1</v>
      </c>
      <c r="DS38" s="73">
        <v>0</v>
      </c>
      <c r="DT38" s="75">
        <v>8</v>
      </c>
      <c r="DU38" s="75">
        <f t="shared" si="223"/>
        <v>8</v>
      </c>
      <c r="DV38" s="75" t="s">
        <v>567</v>
      </c>
      <c r="DW38" s="73">
        <v>11</v>
      </c>
      <c r="DX38" s="73" t="s">
        <v>592</v>
      </c>
      <c r="DY38" s="73"/>
      <c r="DZ38" s="73" t="s">
        <v>434</v>
      </c>
      <c r="EA38" s="73">
        <v>1</v>
      </c>
      <c r="EB38" s="73">
        <v>0</v>
      </c>
      <c r="EC38" s="75">
        <v>8</v>
      </c>
      <c r="ED38" s="75">
        <f t="shared" si="224"/>
        <v>8</v>
      </c>
      <c r="EE38" s="75" t="s">
        <v>567</v>
      </c>
      <c r="EF38" s="73">
        <v>11</v>
      </c>
      <c r="EG38" s="73" t="s">
        <v>592</v>
      </c>
      <c r="EH38" s="73"/>
      <c r="EI38" s="73" t="s">
        <v>434</v>
      </c>
      <c r="EJ38" s="73">
        <v>1</v>
      </c>
      <c r="EK38" s="73">
        <v>0</v>
      </c>
      <c r="EL38" s="75">
        <v>8</v>
      </c>
      <c r="EM38" s="75">
        <f t="shared" si="225"/>
        <v>8</v>
      </c>
      <c r="EN38" s="75" t="s">
        <v>567</v>
      </c>
      <c r="EO38" s="73">
        <v>11</v>
      </c>
      <c r="EP38" s="73" t="s">
        <v>592</v>
      </c>
      <c r="EQ38" s="73"/>
      <c r="ER38" s="73" t="s">
        <v>434</v>
      </c>
      <c r="ES38" s="73">
        <v>1</v>
      </c>
      <c r="ET38" s="73">
        <v>0</v>
      </c>
      <c r="EU38" s="75">
        <v>8</v>
      </c>
      <c r="EV38" s="75">
        <f t="shared" si="226"/>
        <v>8</v>
      </c>
      <c r="EW38" s="75" t="s">
        <v>567</v>
      </c>
      <c r="EX38" s="73">
        <v>11</v>
      </c>
      <c r="EY38" s="73" t="s">
        <v>592</v>
      </c>
      <c r="EZ38" s="73"/>
      <c r="FA38" s="73" t="s">
        <v>434</v>
      </c>
      <c r="FB38" s="73">
        <v>1</v>
      </c>
      <c r="FC38" s="73">
        <v>0</v>
      </c>
      <c r="FD38" s="75">
        <v>8</v>
      </c>
      <c r="FE38" s="75">
        <f t="shared" si="227"/>
        <v>8</v>
      </c>
      <c r="FF38" s="75" t="s">
        <v>567</v>
      </c>
      <c r="FG38" s="73">
        <v>11</v>
      </c>
      <c r="FH38" s="73" t="s">
        <v>592</v>
      </c>
      <c r="FI38" s="73"/>
      <c r="FJ38" s="73" t="s">
        <v>434</v>
      </c>
      <c r="FK38" s="73">
        <v>1</v>
      </c>
      <c r="FL38" s="73">
        <v>0</v>
      </c>
      <c r="FM38" s="75">
        <v>8</v>
      </c>
      <c r="FN38" s="75">
        <f t="shared" si="228"/>
        <v>8</v>
      </c>
      <c r="FO38" s="75" t="s">
        <v>567</v>
      </c>
      <c r="FP38" s="73">
        <v>11</v>
      </c>
      <c r="FQ38" s="73" t="s">
        <v>592</v>
      </c>
      <c r="FR38" s="73"/>
      <c r="FS38" s="73" t="s">
        <v>434</v>
      </c>
      <c r="FT38" s="73">
        <v>1</v>
      </c>
      <c r="FU38" s="73">
        <v>0</v>
      </c>
      <c r="FV38" s="75">
        <v>8</v>
      </c>
      <c r="FW38" s="75">
        <f t="shared" si="229"/>
        <v>8</v>
      </c>
      <c r="FX38" s="75" t="s">
        <v>567</v>
      </c>
      <c r="FY38" s="73">
        <v>11</v>
      </c>
      <c r="FZ38" s="73" t="s">
        <v>592</v>
      </c>
      <c r="GA38" s="73"/>
      <c r="GB38" s="73" t="s">
        <v>434</v>
      </c>
      <c r="GC38" s="73">
        <v>1</v>
      </c>
      <c r="GD38" s="73">
        <v>0</v>
      </c>
      <c r="GE38" s="75">
        <v>8</v>
      </c>
      <c r="GF38" s="75">
        <f t="shared" si="230"/>
        <v>8</v>
      </c>
      <c r="GG38" s="75" t="s">
        <v>567</v>
      </c>
      <c r="GH38" s="73">
        <v>11</v>
      </c>
      <c r="GI38" s="73" t="s">
        <v>592</v>
      </c>
      <c r="GJ38" s="73"/>
      <c r="GK38" s="73" t="s">
        <v>434</v>
      </c>
      <c r="GL38" s="73">
        <v>1</v>
      </c>
      <c r="GM38" s="73">
        <v>0</v>
      </c>
      <c r="GN38" s="75">
        <v>8</v>
      </c>
      <c r="GO38" s="75">
        <f t="shared" si="231"/>
        <v>8</v>
      </c>
      <c r="GP38" s="75" t="s">
        <v>567</v>
      </c>
      <c r="GQ38" s="73">
        <v>11</v>
      </c>
      <c r="GR38" s="73" t="s">
        <v>592</v>
      </c>
      <c r="GS38" s="73"/>
      <c r="GT38" s="73" t="s">
        <v>434</v>
      </c>
      <c r="GU38" s="73">
        <v>1</v>
      </c>
      <c r="GV38" s="73">
        <v>0</v>
      </c>
      <c r="GW38" s="75">
        <v>8</v>
      </c>
      <c r="GX38" s="75">
        <f t="shared" si="232"/>
        <v>8</v>
      </c>
      <c r="GY38" s="75" t="s">
        <v>567</v>
      </c>
      <c r="GZ38" s="73">
        <v>11</v>
      </c>
      <c r="HA38" s="73" t="s">
        <v>592</v>
      </c>
      <c r="HB38" s="73"/>
      <c r="HC38" s="73" t="s">
        <v>434</v>
      </c>
      <c r="HD38" s="73">
        <v>1</v>
      </c>
      <c r="HE38" s="73">
        <v>0</v>
      </c>
      <c r="HF38" s="75">
        <v>8</v>
      </c>
      <c r="HG38" s="75">
        <f t="shared" si="233"/>
        <v>8</v>
      </c>
      <c r="HH38" s="75" t="s">
        <v>567</v>
      </c>
      <c r="HI38" s="73">
        <v>11</v>
      </c>
      <c r="HJ38" s="73" t="s">
        <v>592</v>
      </c>
      <c r="HK38" s="73"/>
      <c r="HL38" s="73" t="s">
        <v>434</v>
      </c>
      <c r="HM38" s="73">
        <v>1</v>
      </c>
      <c r="HN38" s="73">
        <v>0</v>
      </c>
      <c r="HO38" s="75">
        <v>8</v>
      </c>
      <c r="HP38" s="75">
        <f t="shared" si="234"/>
        <v>8</v>
      </c>
      <c r="HQ38" s="75" t="s">
        <v>567</v>
      </c>
      <c r="HR38" s="73">
        <v>11</v>
      </c>
      <c r="HS38" s="73" t="s">
        <v>592</v>
      </c>
      <c r="HT38" s="73"/>
      <c r="HU38" s="73" t="s">
        <v>434</v>
      </c>
      <c r="HV38" s="73">
        <v>1</v>
      </c>
      <c r="HW38" s="73">
        <v>0</v>
      </c>
      <c r="HX38" s="75">
        <v>8</v>
      </c>
      <c r="HY38" s="75">
        <f t="shared" si="235"/>
        <v>8</v>
      </c>
      <c r="HZ38" s="75" t="s">
        <v>567</v>
      </c>
      <c r="IA38" s="73">
        <v>11</v>
      </c>
      <c r="IB38" s="73" t="s">
        <v>592</v>
      </c>
      <c r="IC38" s="73"/>
      <c r="ID38" s="73" t="s">
        <v>434</v>
      </c>
      <c r="IE38" s="73">
        <v>1</v>
      </c>
      <c r="IF38" s="73">
        <v>0</v>
      </c>
      <c r="IG38" s="75">
        <v>8</v>
      </c>
      <c r="IH38" s="75">
        <f t="shared" si="236"/>
        <v>8</v>
      </c>
      <c r="II38" s="75" t="s">
        <v>567</v>
      </c>
      <c r="IJ38" s="73">
        <v>11</v>
      </c>
      <c r="IK38" s="73" t="s">
        <v>592</v>
      </c>
      <c r="IL38" s="73"/>
      <c r="IM38" s="73" t="s">
        <v>434</v>
      </c>
      <c r="IN38" s="73">
        <v>1</v>
      </c>
      <c r="IO38" s="73">
        <v>0</v>
      </c>
      <c r="IP38" s="75">
        <v>8</v>
      </c>
      <c r="IQ38" s="75">
        <f t="shared" si="237"/>
        <v>8</v>
      </c>
      <c r="IR38" s="75" t="s">
        <v>567</v>
      </c>
      <c r="IS38" s="73">
        <v>11</v>
      </c>
      <c r="IT38" s="73" t="s">
        <v>592</v>
      </c>
      <c r="IU38" s="73"/>
      <c r="IV38" s="73" t="s">
        <v>434</v>
      </c>
      <c r="IW38" s="73">
        <v>1</v>
      </c>
      <c r="IX38" s="73">
        <v>0</v>
      </c>
      <c r="IY38" s="75">
        <v>8</v>
      </c>
      <c r="IZ38" s="75">
        <f t="shared" si="238"/>
        <v>8</v>
      </c>
      <c r="JA38" s="75" t="s">
        <v>567</v>
      </c>
      <c r="JB38" s="73">
        <v>11</v>
      </c>
      <c r="JC38" s="73" t="s">
        <v>592</v>
      </c>
      <c r="JD38" s="73"/>
      <c r="JE38" s="73" t="s">
        <v>434</v>
      </c>
      <c r="JF38" s="73">
        <v>1</v>
      </c>
      <c r="JG38" s="73">
        <v>0</v>
      </c>
      <c r="JH38" s="75">
        <v>8</v>
      </c>
      <c r="JI38" s="75">
        <f t="shared" si="239"/>
        <v>8</v>
      </c>
      <c r="JJ38" s="75" t="s">
        <v>567</v>
      </c>
      <c r="JK38" s="73">
        <v>11</v>
      </c>
      <c r="JL38" s="73" t="s">
        <v>592</v>
      </c>
      <c r="JM38" s="73"/>
      <c r="JN38" s="73" t="s">
        <v>434</v>
      </c>
      <c r="JO38" s="73">
        <v>1</v>
      </c>
      <c r="JP38" s="73">
        <v>0</v>
      </c>
      <c r="JQ38" s="75">
        <v>8</v>
      </c>
      <c r="JR38" s="75">
        <f t="shared" si="240"/>
        <v>8</v>
      </c>
      <c r="JS38" s="75" t="s">
        <v>567</v>
      </c>
      <c r="JT38" s="73">
        <v>11</v>
      </c>
      <c r="JU38" s="73" t="s">
        <v>592</v>
      </c>
      <c r="JV38" s="73"/>
      <c r="JW38" s="73" t="s">
        <v>434</v>
      </c>
      <c r="JX38" s="73">
        <v>1</v>
      </c>
      <c r="JY38" s="73">
        <v>0</v>
      </c>
      <c r="JZ38" s="75">
        <v>8</v>
      </c>
      <c r="KA38" s="75">
        <f t="shared" si="241"/>
        <v>8</v>
      </c>
      <c r="KB38" s="75" t="s">
        <v>567</v>
      </c>
      <c r="KC38" s="73">
        <v>11</v>
      </c>
      <c r="KD38" s="73" t="s">
        <v>592</v>
      </c>
      <c r="KE38" s="73"/>
      <c r="KF38" s="73" t="s">
        <v>434</v>
      </c>
      <c r="KG38" s="73">
        <v>1</v>
      </c>
      <c r="KH38" s="73">
        <v>0</v>
      </c>
      <c r="KI38" s="75">
        <v>8</v>
      </c>
      <c r="KJ38" s="75">
        <f t="shared" si="242"/>
        <v>8</v>
      </c>
      <c r="KK38" s="75" t="s">
        <v>567</v>
      </c>
      <c r="KL38" s="73">
        <v>11</v>
      </c>
      <c r="KM38" s="73" t="s">
        <v>592</v>
      </c>
      <c r="KN38" s="73"/>
      <c r="KO38" s="73" t="s">
        <v>434</v>
      </c>
      <c r="KP38" s="73">
        <v>1</v>
      </c>
      <c r="KQ38" s="73">
        <v>0</v>
      </c>
      <c r="KR38" s="75">
        <v>8</v>
      </c>
      <c r="KS38" s="75">
        <f t="shared" si="243"/>
        <v>8</v>
      </c>
      <c r="KT38" s="75" t="s">
        <v>567</v>
      </c>
      <c r="KU38" s="73">
        <v>11</v>
      </c>
      <c r="KV38" s="73" t="s">
        <v>592</v>
      </c>
      <c r="KW38" s="73"/>
      <c r="KX38" s="73" t="s">
        <v>434</v>
      </c>
      <c r="KY38" s="73">
        <v>1</v>
      </c>
      <c r="KZ38" s="73">
        <v>0</v>
      </c>
      <c r="LA38" s="75">
        <v>8</v>
      </c>
      <c r="LB38" s="75">
        <f t="shared" si="244"/>
        <v>8</v>
      </c>
      <c r="LC38" s="75" t="s">
        <v>567</v>
      </c>
      <c r="LD38" s="73">
        <v>11</v>
      </c>
      <c r="LE38" s="73" t="s">
        <v>592</v>
      </c>
      <c r="LF38" s="73"/>
      <c r="LG38" s="73" t="s">
        <v>434</v>
      </c>
      <c r="LH38" s="73">
        <v>1</v>
      </c>
      <c r="LI38" s="73">
        <v>0</v>
      </c>
      <c r="LJ38" s="75">
        <v>8</v>
      </c>
      <c r="LK38" s="75">
        <f t="shared" si="245"/>
        <v>8</v>
      </c>
      <c r="LL38" s="75" t="s">
        <v>567</v>
      </c>
      <c r="LM38" s="73">
        <v>11</v>
      </c>
      <c r="LN38" s="73" t="s">
        <v>592</v>
      </c>
      <c r="LO38" s="73"/>
      <c r="LP38" s="73" t="s">
        <v>434</v>
      </c>
      <c r="LQ38" s="73">
        <v>1</v>
      </c>
      <c r="LR38" s="73">
        <v>0</v>
      </c>
      <c r="LS38" s="75">
        <v>8</v>
      </c>
      <c r="LT38" s="75">
        <f t="shared" si="246"/>
        <v>8</v>
      </c>
      <c r="LU38" s="75" t="s">
        <v>567</v>
      </c>
      <c r="LV38" s="73">
        <v>11</v>
      </c>
      <c r="LW38" s="73" t="s">
        <v>592</v>
      </c>
      <c r="LX38" s="73"/>
      <c r="LY38" s="73" t="s">
        <v>434</v>
      </c>
      <c r="LZ38" s="73">
        <v>1</v>
      </c>
      <c r="MA38" s="73">
        <v>0</v>
      </c>
      <c r="MB38" s="75">
        <v>8</v>
      </c>
      <c r="MC38" s="75">
        <f t="shared" si="247"/>
        <v>8</v>
      </c>
      <c r="MD38" s="75" t="s">
        <v>567</v>
      </c>
      <c r="ME38" s="73">
        <v>11</v>
      </c>
      <c r="MF38" s="73" t="s">
        <v>592</v>
      </c>
      <c r="MG38" s="73"/>
      <c r="MH38" s="73" t="s">
        <v>434</v>
      </c>
      <c r="MI38" s="73">
        <v>1</v>
      </c>
      <c r="MJ38" s="73">
        <v>0</v>
      </c>
      <c r="MK38" s="75">
        <v>8</v>
      </c>
      <c r="ML38" s="75">
        <f t="shared" si="248"/>
        <v>8</v>
      </c>
      <c r="MM38" s="75" t="s">
        <v>567</v>
      </c>
      <c r="MN38" s="73">
        <v>11</v>
      </c>
      <c r="MO38" s="73" t="s">
        <v>592</v>
      </c>
      <c r="MP38" s="73"/>
      <c r="MQ38" s="73" t="s">
        <v>434</v>
      </c>
      <c r="MR38" s="73">
        <v>1</v>
      </c>
      <c r="MS38" s="73">
        <v>0</v>
      </c>
      <c r="MT38" s="75">
        <v>8</v>
      </c>
      <c r="MU38" s="75">
        <f t="shared" si="249"/>
        <v>8</v>
      </c>
      <c r="MV38" s="75" t="s">
        <v>567</v>
      </c>
      <c r="MW38" s="73">
        <v>11</v>
      </c>
      <c r="MX38" s="73" t="s">
        <v>592</v>
      </c>
      <c r="MY38" s="73"/>
      <c r="MZ38" s="73" t="s">
        <v>434</v>
      </c>
      <c r="NA38" s="73">
        <v>1</v>
      </c>
      <c r="NB38" s="73">
        <v>0</v>
      </c>
      <c r="NC38" s="75">
        <v>8</v>
      </c>
      <c r="ND38" s="75">
        <f t="shared" si="250"/>
        <v>8</v>
      </c>
      <c r="NE38" s="75" t="s">
        <v>567</v>
      </c>
      <c r="NF38" s="73">
        <v>11</v>
      </c>
      <c r="NG38" s="73" t="s">
        <v>592</v>
      </c>
      <c r="NH38" s="73"/>
      <c r="NI38" s="73" t="s">
        <v>434</v>
      </c>
      <c r="NJ38" s="73">
        <v>1</v>
      </c>
      <c r="NK38" s="73">
        <v>0</v>
      </c>
      <c r="NL38" s="75">
        <v>8</v>
      </c>
      <c r="NM38" s="75">
        <f t="shared" si="251"/>
        <v>8</v>
      </c>
      <c r="NN38" s="75" t="s">
        <v>567</v>
      </c>
      <c r="NO38" s="73">
        <v>11</v>
      </c>
      <c r="NP38" s="73" t="s">
        <v>592</v>
      </c>
      <c r="NQ38" s="73"/>
      <c r="NR38" s="73" t="s">
        <v>434</v>
      </c>
      <c r="NS38" s="73">
        <v>1</v>
      </c>
      <c r="NT38" s="73">
        <v>0</v>
      </c>
      <c r="NU38" s="75">
        <v>8</v>
      </c>
      <c r="NV38" s="75">
        <f t="shared" si="252"/>
        <v>8</v>
      </c>
      <c r="NW38" s="75" t="s">
        <v>567</v>
      </c>
      <c r="NX38" s="73">
        <v>11</v>
      </c>
      <c r="NY38" s="73" t="s">
        <v>592</v>
      </c>
      <c r="NZ38" s="73"/>
      <c r="OA38" s="73" t="s">
        <v>434</v>
      </c>
      <c r="OB38" s="73">
        <v>1</v>
      </c>
      <c r="OC38" s="73">
        <v>0</v>
      </c>
      <c r="OD38" s="75">
        <v>8</v>
      </c>
      <c r="OE38" s="75">
        <f t="shared" si="253"/>
        <v>8</v>
      </c>
      <c r="OF38" s="75" t="s">
        <v>567</v>
      </c>
      <c r="OG38" s="73">
        <v>11</v>
      </c>
      <c r="OH38" s="73" t="s">
        <v>592</v>
      </c>
      <c r="OI38" s="73"/>
      <c r="OJ38" s="73" t="s">
        <v>434</v>
      </c>
      <c r="OK38" s="73">
        <v>1</v>
      </c>
      <c r="OL38" s="73">
        <v>0</v>
      </c>
      <c r="OM38" s="75">
        <v>8</v>
      </c>
      <c r="ON38" s="75">
        <f t="shared" si="254"/>
        <v>8</v>
      </c>
      <c r="OO38" s="75" t="s">
        <v>567</v>
      </c>
      <c r="OP38" s="73">
        <v>11</v>
      </c>
      <c r="OQ38" s="73" t="s">
        <v>592</v>
      </c>
      <c r="OR38" s="73"/>
      <c r="OS38" s="73" t="s">
        <v>434</v>
      </c>
      <c r="OT38" s="73">
        <v>1</v>
      </c>
      <c r="OU38" s="73">
        <v>0</v>
      </c>
      <c r="OV38" s="75">
        <v>8</v>
      </c>
      <c r="OW38" s="75">
        <f t="shared" si="255"/>
        <v>8</v>
      </c>
      <c r="OX38" s="75" t="s">
        <v>567</v>
      </c>
      <c r="OY38" s="73">
        <v>11</v>
      </c>
      <c r="OZ38" s="73" t="s">
        <v>592</v>
      </c>
      <c r="PA38" s="73"/>
      <c r="PB38" s="73" t="s">
        <v>434</v>
      </c>
      <c r="PC38" s="73">
        <v>1</v>
      </c>
      <c r="PD38" s="73">
        <v>0</v>
      </c>
      <c r="PE38" s="75">
        <v>8</v>
      </c>
      <c r="PF38" s="75">
        <f t="shared" si="256"/>
        <v>8</v>
      </c>
      <c r="PG38" s="75" t="s">
        <v>567</v>
      </c>
      <c r="PH38" s="73">
        <v>11</v>
      </c>
      <c r="PI38" s="73" t="s">
        <v>592</v>
      </c>
      <c r="PJ38" s="73"/>
      <c r="PK38" s="73" t="s">
        <v>434</v>
      </c>
      <c r="PL38" s="73">
        <v>1</v>
      </c>
      <c r="PM38" s="73">
        <v>0</v>
      </c>
      <c r="PN38" s="75">
        <v>8</v>
      </c>
      <c r="PO38" s="75">
        <f t="shared" si="257"/>
        <v>8</v>
      </c>
      <c r="PP38" s="75" t="s">
        <v>567</v>
      </c>
      <c r="PQ38" s="73">
        <v>11</v>
      </c>
      <c r="PR38" s="73" t="s">
        <v>592</v>
      </c>
      <c r="PS38" s="73"/>
      <c r="PT38" s="73" t="s">
        <v>434</v>
      </c>
      <c r="PU38" s="73">
        <v>1</v>
      </c>
      <c r="PV38" s="73">
        <v>0</v>
      </c>
      <c r="PW38" s="75">
        <v>8</v>
      </c>
      <c r="PX38" s="75">
        <f t="shared" si="258"/>
        <v>8</v>
      </c>
      <c r="PY38" s="75" t="s">
        <v>567</v>
      </c>
      <c r="PZ38" s="73">
        <v>11</v>
      </c>
      <c r="QA38" s="73" t="s">
        <v>592</v>
      </c>
      <c r="QB38" s="73"/>
      <c r="QC38" s="73" t="s">
        <v>434</v>
      </c>
      <c r="QD38" s="73">
        <v>1</v>
      </c>
      <c r="QE38" s="73">
        <v>0</v>
      </c>
      <c r="QF38" s="75">
        <v>8</v>
      </c>
      <c r="QG38" s="75">
        <f t="shared" si="259"/>
        <v>8</v>
      </c>
      <c r="QH38" s="75" t="s">
        <v>567</v>
      </c>
      <c r="QI38" s="73">
        <v>11</v>
      </c>
      <c r="QJ38" s="73" t="s">
        <v>592</v>
      </c>
      <c r="QK38" s="73"/>
      <c r="QL38" s="73" t="s">
        <v>434</v>
      </c>
      <c r="QM38" s="73">
        <v>1</v>
      </c>
      <c r="QN38" s="73">
        <v>0</v>
      </c>
      <c r="QO38" s="75">
        <v>8</v>
      </c>
      <c r="QP38" s="75">
        <f t="shared" si="260"/>
        <v>8</v>
      </c>
      <c r="QQ38" s="75" t="s">
        <v>567</v>
      </c>
      <c r="QR38" s="73">
        <v>11</v>
      </c>
      <c r="QS38" s="73" t="s">
        <v>592</v>
      </c>
      <c r="QT38" s="73"/>
      <c r="QU38" s="73" t="s">
        <v>434</v>
      </c>
      <c r="QV38" s="73">
        <v>1</v>
      </c>
      <c r="QW38" s="73">
        <v>0</v>
      </c>
      <c r="QX38" s="75">
        <v>8</v>
      </c>
      <c r="QY38" s="75">
        <f t="shared" si="261"/>
        <v>8</v>
      </c>
      <c r="QZ38" s="75" t="s">
        <v>567</v>
      </c>
      <c r="RA38" s="73">
        <v>11</v>
      </c>
      <c r="RB38" s="73" t="s">
        <v>592</v>
      </c>
      <c r="RC38" s="73"/>
      <c r="RD38" s="73" t="s">
        <v>434</v>
      </c>
      <c r="RE38" s="73">
        <v>1</v>
      </c>
      <c r="RF38" s="73">
        <v>0</v>
      </c>
      <c r="RG38" s="75">
        <v>8</v>
      </c>
      <c r="RH38" s="75">
        <f t="shared" si="262"/>
        <v>8</v>
      </c>
      <c r="RI38" s="75" t="s">
        <v>567</v>
      </c>
      <c r="RJ38" s="73">
        <v>11</v>
      </c>
      <c r="RK38" s="73" t="s">
        <v>592</v>
      </c>
      <c r="RL38" s="73"/>
      <c r="RM38" s="73" t="s">
        <v>434</v>
      </c>
      <c r="RN38" s="73">
        <v>1</v>
      </c>
      <c r="RO38" s="73">
        <v>0</v>
      </c>
      <c r="RP38" s="75">
        <v>8</v>
      </c>
      <c r="RQ38" s="75">
        <f t="shared" si="263"/>
        <v>8</v>
      </c>
      <c r="RR38" s="75" t="s">
        <v>567</v>
      </c>
      <c r="RS38" s="73">
        <v>11</v>
      </c>
      <c r="RT38" s="73" t="s">
        <v>592</v>
      </c>
      <c r="RU38" s="73"/>
      <c r="RV38" s="73" t="s">
        <v>434</v>
      </c>
      <c r="RW38" s="73">
        <v>1</v>
      </c>
      <c r="RX38" s="73">
        <v>0</v>
      </c>
      <c r="RY38" s="75">
        <v>8</v>
      </c>
      <c r="RZ38" s="75">
        <f t="shared" si="264"/>
        <v>8</v>
      </c>
      <c r="SA38" s="75" t="s">
        <v>567</v>
      </c>
      <c r="SB38" s="73">
        <v>11</v>
      </c>
      <c r="SC38" s="73" t="s">
        <v>592</v>
      </c>
      <c r="SD38" s="73"/>
      <c r="SE38" s="73" t="s">
        <v>434</v>
      </c>
      <c r="SF38" s="73">
        <v>1</v>
      </c>
      <c r="SG38" s="73">
        <v>0</v>
      </c>
      <c r="SH38" s="75">
        <v>8</v>
      </c>
      <c r="SI38" s="75">
        <f t="shared" si="265"/>
        <v>8</v>
      </c>
      <c r="SJ38" s="75" t="s">
        <v>567</v>
      </c>
      <c r="SK38" s="73">
        <v>11</v>
      </c>
      <c r="SL38" s="73" t="s">
        <v>592</v>
      </c>
      <c r="SM38" s="73"/>
      <c r="SN38" s="73" t="s">
        <v>434</v>
      </c>
      <c r="SO38" s="73">
        <v>1</v>
      </c>
      <c r="SP38" s="73">
        <v>0</v>
      </c>
      <c r="SQ38" s="75">
        <v>8</v>
      </c>
      <c r="SR38" s="75">
        <f t="shared" si="266"/>
        <v>8</v>
      </c>
      <c r="SS38" s="75" t="s">
        <v>567</v>
      </c>
      <c r="ST38" s="73">
        <v>11</v>
      </c>
      <c r="SU38" s="73" t="s">
        <v>592</v>
      </c>
      <c r="SV38" s="73"/>
      <c r="SW38" s="73" t="s">
        <v>434</v>
      </c>
      <c r="SX38" s="73">
        <v>1</v>
      </c>
      <c r="SY38" s="73">
        <v>0</v>
      </c>
      <c r="SZ38" s="75">
        <v>8</v>
      </c>
      <c r="TA38" s="75">
        <f t="shared" si="267"/>
        <v>8</v>
      </c>
      <c r="TB38" s="75" t="s">
        <v>567</v>
      </c>
      <c r="TC38" s="73">
        <v>11</v>
      </c>
      <c r="TD38" s="73" t="s">
        <v>592</v>
      </c>
      <c r="TE38" s="73"/>
      <c r="TF38" s="73" t="s">
        <v>434</v>
      </c>
      <c r="TG38" s="73">
        <v>1</v>
      </c>
      <c r="TH38" s="73">
        <v>0</v>
      </c>
      <c r="TI38" s="75">
        <v>8</v>
      </c>
      <c r="TJ38" s="75">
        <f t="shared" si="268"/>
        <v>8</v>
      </c>
      <c r="TK38" s="75" t="s">
        <v>567</v>
      </c>
      <c r="TL38" s="73">
        <v>11</v>
      </c>
      <c r="TM38" s="73" t="s">
        <v>592</v>
      </c>
      <c r="TN38" s="73"/>
      <c r="TO38" s="73" t="s">
        <v>434</v>
      </c>
      <c r="TP38" s="73">
        <v>1</v>
      </c>
      <c r="TQ38" s="73">
        <v>0</v>
      </c>
      <c r="TR38" s="75">
        <v>8</v>
      </c>
      <c r="TS38" s="75">
        <f t="shared" si="269"/>
        <v>8</v>
      </c>
      <c r="TT38" s="75" t="s">
        <v>567</v>
      </c>
      <c r="TU38" s="73">
        <v>11</v>
      </c>
      <c r="TV38" s="73" t="s">
        <v>592</v>
      </c>
      <c r="TW38" s="73"/>
      <c r="TX38" s="73" t="s">
        <v>434</v>
      </c>
      <c r="TY38" s="73">
        <v>1</v>
      </c>
      <c r="TZ38" s="73">
        <v>0</v>
      </c>
      <c r="UA38" s="75">
        <v>8</v>
      </c>
      <c r="UB38" s="75">
        <f t="shared" si="270"/>
        <v>8</v>
      </c>
      <c r="UC38" s="75" t="s">
        <v>567</v>
      </c>
      <c r="UD38" s="73">
        <v>11</v>
      </c>
      <c r="UE38" s="73" t="s">
        <v>592</v>
      </c>
      <c r="UF38" s="73"/>
      <c r="UG38" s="73" t="s">
        <v>434</v>
      </c>
      <c r="UH38" s="73">
        <v>1</v>
      </c>
      <c r="UI38" s="73">
        <v>0</v>
      </c>
      <c r="UJ38" s="75">
        <v>8</v>
      </c>
      <c r="UK38" s="75">
        <f t="shared" si="271"/>
        <v>8</v>
      </c>
      <c r="UL38" s="75" t="s">
        <v>567</v>
      </c>
      <c r="UM38" s="73">
        <v>11</v>
      </c>
      <c r="UN38" s="73" t="s">
        <v>592</v>
      </c>
      <c r="UO38" s="73"/>
      <c r="UP38" s="73" t="s">
        <v>434</v>
      </c>
      <c r="UQ38" s="73">
        <v>1</v>
      </c>
      <c r="UR38" s="73">
        <v>0</v>
      </c>
      <c r="US38" s="75">
        <v>8</v>
      </c>
      <c r="UT38" s="75">
        <f t="shared" si="272"/>
        <v>8</v>
      </c>
      <c r="UU38" s="75" t="s">
        <v>567</v>
      </c>
      <c r="UV38" s="73">
        <v>11</v>
      </c>
      <c r="UW38" s="73" t="s">
        <v>592</v>
      </c>
      <c r="UX38" s="73"/>
      <c r="UY38" s="73" t="s">
        <v>434</v>
      </c>
      <c r="UZ38" s="73">
        <v>1</v>
      </c>
      <c r="VA38" s="73">
        <v>0</v>
      </c>
      <c r="VB38" s="75">
        <v>8</v>
      </c>
      <c r="VC38" s="75">
        <f t="shared" si="273"/>
        <v>8</v>
      </c>
      <c r="VD38" s="75" t="s">
        <v>567</v>
      </c>
      <c r="VE38" s="73">
        <v>11</v>
      </c>
      <c r="VF38" s="73" t="s">
        <v>592</v>
      </c>
      <c r="VG38" s="73"/>
      <c r="VH38" s="73" t="s">
        <v>434</v>
      </c>
      <c r="VI38" s="73">
        <v>1</v>
      </c>
      <c r="VJ38" s="73">
        <v>0</v>
      </c>
      <c r="VK38" s="75">
        <v>8</v>
      </c>
      <c r="VL38" s="75">
        <f t="shared" si="274"/>
        <v>8</v>
      </c>
      <c r="VM38" s="75" t="s">
        <v>567</v>
      </c>
      <c r="VN38" s="73">
        <v>11</v>
      </c>
      <c r="VO38" s="73" t="s">
        <v>592</v>
      </c>
      <c r="VP38" s="73"/>
      <c r="VQ38" s="73" t="s">
        <v>434</v>
      </c>
      <c r="VR38" s="73">
        <v>1</v>
      </c>
      <c r="VS38" s="73">
        <v>0</v>
      </c>
      <c r="VT38" s="75">
        <v>8</v>
      </c>
      <c r="VU38" s="75">
        <f t="shared" si="275"/>
        <v>8</v>
      </c>
      <c r="VV38" s="75" t="s">
        <v>567</v>
      </c>
      <c r="VW38" s="73">
        <v>11</v>
      </c>
      <c r="VX38" s="73" t="s">
        <v>592</v>
      </c>
      <c r="VY38" s="73"/>
      <c r="VZ38" s="73" t="s">
        <v>434</v>
      </c>
      <c r="WA38" s="73">
        <v>1</v>
      </c>
      <c r="WB38" s="73">
        <v>0</v>
      </c>
      <c r="WC38" s="75">
        <v>8</v>
      </c>
      <c r="WD38" s="75">
        <f t="shared" si="276"/>
        <v>8</v>
      </c>
      <c r="WE38" s="75" t="s">
        <v>567</v>
      </c>
      <c r="WF38" s="73">
        <v>11</v>
      </c>
      <c r="WG38" s="73" t="s">
        <v>592</v>
      </c>
      <c r="WH38" s="73"/>
      <c r="WI38" s="73" t="s">
        <v>434</v>
      </c>
      <c r="WJ38" s="73">
        <v>1</v>
      </c>
      <c r="WK38" s="73">
        <v>0</v>
      </c>
      <c r="WL38" s="75">
        <v>8</v>
      </c>
      <c r="WM38" s="75">
        <f t="shared" si="277"/>
        <v>8</v>
      </c>
      <c r="WN38" s="75" t="s">
        <v>567</v>
      </c>
      <c r="WO38" s="73">
        <v>11</v>
      </c>
      <c r="WP38" s="73" t="s">
        <v>592</v>
      </c>
      <c r="WQ38" s="73"/>
      <c r="WR38" s="73" t="s">
        <v>434</v>
      </c>
      <c r="WS38" s="73">
        <v>1</v>
      </c>
      <c r="WT38" s="73">
        <v>0</v>
      </c>
      <c r="WU38" s="75">
        <v>8</v>
      </c>
      <c r="WV38" s="75">
        <f t="shared" si="278"/>
        <v>8</v>
      </c>
      <c r="WW38" s="75" t="s">
        <v>567</v>
      </c>
      <c r="WX38" s="73">
        <v>11</v>
      </c>
      <c r="WY38" s="73" t="s">
        <v>592</v>
      </c>
      <c r="WZ38" s="73"/>
      <c r="XA38" s="73" t="s">
        <v>434</v>
      </c>
      <c r="XB38" s="73">
        <v>1</v>
      </c>
      <c r="XC38" s="73">
        <v>0</v>
      </c>
      <c r="XD38" s="75">
        <v>8</v>
      </c>
      <c r="XE38" s="75">
        <f t="shared" si="279"/>
        <v>8</v>
      </c>
      <c r="XF38" s="75" t="s">
        <v>567</v>
      </c>
      <c r="XG38" s="73">
        <v>11</v>
      </c>
      <c r="XH38" s="73" t="s">
        <v>592</v>
      </c>
      <c r="XI38" s="73"/>
      <c r="XJ38" s="73" t="s">
        <v>434</v>
      </c>
      <c r="XK38" s="73">
        <v>1</v>
      </c>
      <c r="XL38" s="73">
        <v>0</v>
      </c>
      <c r="XM38" s="75">
        <v>8</v>
      </c>
      <c r="XN38" s="75">
        <f t="shared" si="280"/>
        <v>8</v>
      </c>
      <c r="XO38" s="75" t="s">
        <v>567</v>
      </c>
      <c r="XP38" s="73">
        <v>11</v>
      </c>
      <c r="XQ38" s="73" t="s">
        <v>592</v>
      </c>
      <c r="XR38" s="73"/>
      <c r="XS38" s="73" t="s">
        <v>434</v>
      </c>
      <c r="XT38" s="73">
        <v>1</v>
      </c>
      <c r="XU38" s="73">
        <v>0</v>
      </c>
      <c r="XV38" s="75">
        <v>8</v>
      </c>
      <c r="XW38" s="75">
        <f t="shared" si="281"/>
        <v>8</v>
      </c>
      <c r="XX38" s="75" t="s">
        <v>567</v>
      </c>
    </row>
    <row r="39" s="50" customFormat="1" ht="24" customHeight="1" spans="1:648">
      <c r="A39" s="73">
        <v>12</v>
      </c>
      <c r="B39" s="76" t="s">
        <v>594</v>
      </c>
      <c r="C39" s="77"/>
      <c r="D39" s="73" t="s">
        <v>287</v>
      </c>
      <c r="E39" s="76" t="s">
        <v>595</v>
      </c>
      <c r="F39" s="77"/>
      <c r="G39" s="75"/>
      <c r="H39" s="68">
        <f>H7+H12+H21+H27+H33+H34+H35+H36+H37+H38+H14</f>
        <v>592.62</v>
      </c>
      <c r="I39" s="82" t="s">
        <v>596</v>
      </c>
      <c r="J39" s="73">
        <v>12</v>
      </c>
      <c r="K39" s="76" t="s">
        <v>594</v>
      </c>
      <c r="L39" s="77"/>
      <c r="M39" s="73" t="s">
        <v>287</v>
      </c>
      <c r="N39" s="76" t="s">
        <v>595</v>
      </c>
      <c r="O39" s="77"/>
      <c r="P39" s="75"/>
      <c r="Q39" s="68">
        <f>Q7+Q12+Q21+Q27+Q33+Q34+Q35+Q36+Q37+Q38+Q14</f>
        <v>542.93</v>
      </c>
      <c r="R39" s="82" t="s">
        <v>596</v>
      </c>
      <c r="S39" s="73">
        <v>12</v>
      </c>
      <c r="T39" s="76" t="s">
        <v>594</v>
      </c>
      <c r="U39" s="77"/>
      <c r="V39" s="73" t="s">
        <v>287</v>
      </c>
      <c r="W39" s="76" t="s">
        <v>595</v>
      </c>
      <c r="X39" s="77"/>
      <c r="Y39" s="75"/>
      <c r="Z39" s="68">
        <f>Z7+Z12+Z21+Z27+Z33+Z34+Z35+Z36+Z37+Z38+Z14</f>
        <v>476.65</v>
      </c>
      <c r="AA39" s="82" t="s">
        <v>596</v>
      </c>
      <c r="AB39" s="73">
        <v>12</v>
      </c>
      <c r="AC39" s="76" t="s">
        <v>594</v>
      </c>
      <c r="AD39" s="77"/>
      <c r="AE39" s="73" t="s">
        <v>287</v>
      </c>
      <c r="AF39" s="76" t="s">
        <v>595</v>
      </c>
      <c r="AG39" s="77"/>
      <c r="AH39" s="75"/>
      <c r="AI39" s="68">
        <f>AI7+AI12+AI21+AI27+AI33+AI34+AI35+AI36+AI37+AI38+AI14</f>
        <v>376.99</v>
      </c>
      <c r="AJ39" s="82" t="s">
        <v>596</v>
      </c>
      <c r="AK39" s="73">
        <v>12</v>
      </c>
      <c r="AL39" s="76" t="s">
        <v>594</v>
      </c>
      <c r="AM39" s="77"/>
      <c r="AN39" s="73" t="s">
        <v>287</v>
      </c>
      <c r="AO39" s="76" t="s">
        <v>595</v>
      </c>
      <c r="AP39" s="77"/>
      <c r="AQ39" s="75"/>
      <c r="AR39" s="68">
        <f>AR7+AR12+AR21+AR27+AR33+AR34+AR35+AR36+AR37+AR38+AR14</f>
        <v>392.17</v>
      </c>
      <c r="AS39" s="82" t="s">
        <v>596</v>
      </c>
      <c r="AT39" s="73">
        <v>12</v>
      </c>
      <c r="AU39" s="76" t="s">
        <v>594</v>
      </c>
      <c r="AV39" s="77"/>
      <c r="AW39" s="73" t="s">
        <v>287</v>
      </c>
      <c r="AX39" s="76" t="s">
        <v>595</v>
      </c>
      <c r="AY39" s="77"/>
      <c r="AZ39" s="75"/>
      <c r="BA39" s="68">
        <f>BA7+BA12+BA21+BA27+BA33+BA34+BA35+BA36+BA37+BA38+BA14</f>
        <v>385.34</v>
      </c>
      <c r="BB39" s="82" t="s">
        <v>596</v>
      </c>
      <c r="BC39" s="73">
        <v>12</v>
      </c>
      <c r="BD39" s="76" t="s">
        <v>594</v>
      </c>
      <c r="BE39" s="77"/>
      <c r="BF39" s="73" t="s">
        <v>287</v>
      </c>
      <c r="BG39" s="76" t="s">
        <v>595</v>
      </c>
      <c r="BH39" s="77"/>
      <c r="BI39" s="75"/>
      <c r="BJ39" s="68">
        <f>BJ7+BJ12+BJ21+BJ27+BJ33+BJ34+BJ35+BJ36+BJ37+BJ38+BJ14</f>
        <v>384.07</v>
      </c>
      <c r="BK39" s="82" t="s">
        <v>596</v>
      </c>
      <c r="BL39" s="73">
        <v>12</v>
      </c>
      <c r="BM39" s="76" t="s">
        <v>594</v>
      </c>
      <c r="BN39" s="77"/>
      <c r="BO39" s="73" t="s">
        <v>287</v>
      </c>
      <c r="BP39" s="76" t="s">
        <v>595</v>
      </c>
      <c r="BQ39" s="77"/>
      <c r="BR39" s="75"/>
      <c r="BS39" s="68">
        <f>BS7+BS12+BS21+BS27+BS33+BS34+BS35+BS36+BS37+BS38+BS14</f>
        <v>370.68</v>
      </c>
      <c r="BT39" s="82" t="s">
        <v>596</v>
      </c>
      <c r="BU39" s="73">
        <v>12</v>
      </c>
      <c r="BV39" s="76" t="s">
        <v>594</v>
      </c>
      <c r="BW39" s="77"/>
      <c r="BX39" s="73" t="s">
        <v>287</v>
      </c>
      <c r="BY39" s="76" t="s">
        <v>595</v>
      </c>
      <c r="BZ39" s="77"/>
      <c r="CA39" s="75"/>
      <c r="CB39" s="68">
        <f>CB7+CB12+CB21+CB27+CB33+CB34+CB35+CB36+CB37+CB38+CB14</f>
        <v>432.72</v>
      </c>
      <c r="CC39" s="82" t="s">
        <v>596</v>
      </c>
      <c r="CD39" s="73">
        <v>12</v>
      </c>
      <c r="CE39" s="76" t="s">
        <v>594</v>
      </c>
      <c r="CF39" s="77"/>
      <c r="CG39" s="73" t="s">
        <v>287</v>
      </c>
      <c r="CH39" s="76" t="s">
        <v>595</v>
      </c>
      <c r="CI39" s="77"/>
      <c r="CJ39" s="75"/>
      <c r="CK39" s="68">
        <f>CK7+CK12+CK21+CK27+CK33+CK34+CK35+CK36+CK37+CK38+CK14</f>
        <v>470.26</v>
      </c>
      <c r="CL39" s="82" t="s">
        <v>596</v>
      </c>
      <c r="CM39" s="73">
        <v>12</v>
      </c>
      <c r="CN39" s="76" t="s">
        <v>594</v>
      </c>
      <c r="CO39" s="77"/>
      <c r="CP39" s="73" t="s">
        <v>287</v>
      </c>
      <c r="CQ39" s="76" t="s">
        <v>595</v>
      </c>
      <c r="CR39" s="77"/>
      <c r="CS39" s="75"/>
      <c r="CT39" s="68">
        <f>CT7+CT12+CT21+CT27+CT33+CT34+CT35+CT36+CT37+CT38+CT14</f>
        <v>476.17</v>
      </c>
      <c r="CU39" s="82" t="s">
        <v>596</v>
      </c>
      <c r="CV39" s="73">
        <v>12</v>
      </c>
      <c r="CW39" s="76" t="s">
        <v>594</v>
      </c>
      <c r="CX39" s="77"/>
      <c r="CY39" s="73" t="s">
        <v>287</v>
      </c>
      <c r="CZ39" s="76" t="s">
        <v>595</v>
      </c>
      <c r="DA39" s="77"/>
      <c r="DB39" s="75"/>
      <c r="DC39" s="68">
        <f>DC7+DC12+DC21+DC27+DC33+DC34+DC35+DC36+DC37+DC38+DC14</f>
        <v>471.39</v>
      </c>
      <c r="DD39" s="82" t="s">
        <v>596</v>
      </c>
      <c r="DE39" s="73">
        <v>12</v>
      </c>
      <c r="DF39" s="76" t="s">
        <v>594</v>
      </c>
      <c r="DG39" s="77"/>
      <c r="DH39" s="73" t="s">
        <v>287</v>
      </c>
      <c r="DI39" s="76" t="s">
        <v>595</v>
      </c>
      <c r="DJ39" s="77"/>
      <c r="DK39" s="75"/>
      <c r="DL39" s="68">
        <f>DL7+DL12+DL21+DL27+DL33+DL34+DL35+DL36+DL37+DL38+DL14</f>
        <v>422.21</v>
      </c>
      <c r="DM39" s="82" t="s">
        <v>596</v>
      </c>
      <c r="DN39" s="73">
        <v>12</v>
      </c>
      <c r="DO39" s="76" t="s">
        <v>594</v>
      </c>
      <c r="DP39" s="77"/>
      <c r="DQ39" s="73" t="s">
        <v>287</v>
      </c>
      <c r="DR39" s="76" t="s">
        <v>595</v>
      </c>
      <c r="DS39" s="77"/>
      <c r="DT39" s="75"/>
      <c r="DU39" s="68">
        <f>DU7+DU12+DU21+DU27+DU33+DU34+DU35+DU36+DU37+DU38+DU14</f>
        <v>392.17</v>
      </c>
      <c r="DV39" s="82" t="s">
        <v>596</v>
      </c>
      <c r="DW39" s="73">
        <v>12</v>
      </c>
      <c r="DX39" s="76" t="s">
        <v>594</v>
      </c>
      <c r="DY39" s="77"/>
      <c r="DZ39" s="73" t="s">
        <v>287</v>
      </c>
      <c r="EA39" s="76" t="s">
        <v>595</v>
      </c>
      <c r="EB39" s="77"/>
      <c r="EC39" s="75"/>
      <c r="ED39" s="68">
        <f>ED7+ED12+ED21+ED27+ED33+ED34+ED35+ED36+ED37+ED38+ED14</f>
        <v>407.44</v>
      </c>
      <c r="EE39" s="82" t="s">
        <v>596</v>
      </c>
      <c r="EF39" s="73">
        <v>12</v>
      </c>
      <c r="EG39" s="76" t="s">
        <v>594</v>
      </c>
      <c r="EH39" s="77"/>
      <c r="EI39" s="73" t="s">
        <v>287</v>
      </c>
      <c r="EJ39" s="76" t="s">
        <v>595</v>
      </c>
      <c r="EK39" s="77"/>
      <c r="EL39" s="75"/>
      <c r="EM39" s="68">
        <f>EM7+EM12+EM21+EM27+EM33+EM34+EM35+EM36+EM37+EM38+EM14</f>
        <v>407.08</v>
      </c>
      <c r="EN39" s="82" t="s">
        <v>596</v>
      </c>
      <c r="EO39" s="73">
        <v>12</v>
      </c>
      <c r="EP39" s="76" t="s">
        <v>594</v>
      </c>
      <c r="EQ39" s="77"/>
      <c r="ER39" s="73" t="s">
        <v>287</v>
      </c>
      <c r="ES39" s="76" t="s">
        <v>595</v>
      </c>
      <c r="ET39" s="77"/>
      <c r="EU39" s="75"/>
      <c r="EV39" s="68">
        <f>EV7+EV12+EV21+EV27+EV33+EV34+EV35+EV36+EV37+EV38+EV14</f>
        <v>520.67</v>
      </c>
      <c r="EW39" s="82" t="s">
        <v>596</v>
      </c>
      <c r="EX39" s="73">
        <v>12</v>
      </c>
      <c r="EY39" s="76" t="s">
        <v>594</v>
      </c>
      <c r="EZ39" s="77"/>
      <c r="FA39" s="73" t="s">
        <v>287</v>
      </c>
      <c r="FB39" s="76" t="s">
        <v>595</v>
      </c>
      <c r="FC39" s="77"/>
      <c r="FD39" s="75"/>
      <c r="FE39" s="68">
        <f>FE7+FE12+FE21+FE27+FE33+FE34+FE35+FE36+FE37+FE38+FE14</f>
        <v>530.63</v>
      </c>
      <c r="FF39" s="82" t="s">
        <v>596</v>
      </c>
      <c r="FG39" s="73">
        <v>12</v>
      </c>
      <c r="FH39" s="76" t="s">
        <v>594</v>
      </c>
      <c r="FI39" s="77"/>
      <c r="FJ39" s="73" t="s">
        <v>287</v>
      </c>
      <c r="FK39" s="76" t="s">
        <v>595</v>
      </c>
      <c r="FL39" s="77"/>
      <c r="FM39" s="75"/>
      <c r="FN39" s="68">
        <f>FN7+FN12+FN21+FN27+FN33+FN34+FN35+FN36+FN37+FN38+FN14</f>
        <v>521.95</v>
      </c>
      <c r="FO39" s="82" t="s">
        <v>596</v>
      </c>
      <c r="FP39" s="73">
        <v>12</v>
      </c>
      <c r="FQ39" s="76" t="s">
        <v>594</v>
      </c>
      <c r="FR39" s="77"/>
      <c r="FS39" s="73" t="s">
        <v>287</v>
      </c>
      <c r="FT39" s="76" t="s">
        <v>595</v>
      </c>
      <c r="FU39" s="77"/>
      <c r="FV39" s="75"/>
      <c r="FW39" s="68">
        <f>FW7+FW12+FW21+FW27+FW33+FW34+FW35+FW36+FW37+FW38+FW14</f>
        <v>494.04</v>
      </c>
      <c r="FX39" s="82" t="s">
        <v>596</v>
      </c>
      <c r="FY39" s="73">
        <v>12</v>
      </c>
      <c r="FZ39" s="76" t="s">
        <v>594</v>
      </c>
      <c r="GA39" s="77"/>
      <c r="GB39" s="73" t="s">
        <v>287</v>
      </c>
      <c r="GC39" s="76" t="s">
        <v>595</v>
      </c>
      <c r="GD39" s="77"/>
      <c r="GE39" s="75"/>
      <c r="GF39" s="68">
        <f>GF7+GF12+GF21+GF27+GF33+GF34+GF35+GF36+GF37+GF38+GF14</f>
        <v>538.01</v>
      </c>
      <c r="GG39" s="82" t="s">
        <v>596</v>
      </c>
      <c r="GH39" s="73">
        <v>12</v>
      </c>
      <c r="GI39" s="76" t="s">
        <v>594</v>
      </c>
      <c r="GJ39" s="77"/>
      <c r="GK39" s="73" t="s">
        <v>287</v>
      </c>
      <c r="GL39" s="76" t="s">
        <v>595</v>
      </c>
      <c r="GM39" s="77"/>
      <c r="GN39" s="75"/>
      <c r="GO39" s="68">
        <f>GO7+GO12+GO21+GO27+GO33+GO34+GO35+GO36+GO37+GO38+GO14</f>
        <v>496.38</v>
      </c>
      <c r="GP39" s="82" t="s">
        <v>596</v>
      </c>
      <c r="GQ39" s="73">
        <v>12</v>
      </c>
      <c r="GR39" s="76" t="s">
        <v>594</v>
      </c>
      <c r="GS39" s="77"/>
      <c r="GT39" s="73" t="s">
        <v>287</v>
      </c>
      <c r="GU39" s="76" t="s">
        <v>595</v>
      </c>
      <c r="GV39" s="77"/>
      <c r="GW39" s="75"/>
      <c r="GX39" s="68">
        <f>GX7+GX12+GX21+GX27+GX33+GX34+GX35+GX36+GX37+GX38+GX14</f>
        <v>816.14</v>
      </c>
      <c r="GY39" s="82" t="s">
        <v>596</v>
      </c>
      <c r="GZ39" s="73">
        <v>12</v>
      </c>
      <c r="HA39" s="76" t="s">
        <v>594</v>
      </c>
      <c r="HB39" s="77"/>
      <c r="HC39" s="73" t="s">
        <v>287</v>
      </c>
      <c r="HD39" s="76" t="s">
        <v>595</v>
      </c>
      <c r="HE39" s="77"/>
      <c r="HF39" s="75"/>
      <c r="HG39" s="68">
        <f>HG7+HG12+HG21+HG27+HG33+HG34+HG35+HG36+HG37+HG38+HG14</f>
        <v>481.07</v>
      </c>
      <c r="HH39" s="82" t="s">
        <v>596</v>
      </c>
      <c r="HI39" s="73">
        <v>12</v>
      </c>
      <c r="HJ39" s="76" t="s">
        <v>594</v>
      </c>
      <c r="HK39" s="77"/>
      <c r="HL39" s="73" t="s">
        <v>287</v>
      </c>
      <c r="HM39" s="76" t="s">
        <v>595</v>
      </c>
      <c r="HN39" s="77"/>
      <c r="HO39" s="75"/>
      <c r="HP39" s="68">
        <f>HP7+HP12+HP21+HP27+HP33+HP34+HP35+HP36+HP37+HP38+HP14</f>
        <v>634.22</v>
      </c>
      <c r="HQ39" s="82" t="s">
        <v>596</v>
      </c>
      <c r="HR39" s="73">
        <v>12</v>
      </c>
      <c r="HS39" s="76" t="s">
        <v>594</v>
      </c>
      <c r="HT39" s="77"/>
      <c r="HU39" s="73" t="s">
        <v>287</v>
      </c>
      <c r="HV39" s="76" t="s">
        <v>595</v>
      </c>
      <c r="HW39" s="77"/>
      <c r="HX39" s="75"/>
      <c r="HY39" s="68">
        <f>HY7+HY12+HY21+HY27+HY33+HY34+HY35+HY36+HY37+HY38+HY14</f>
        <v>583.14</v>
      </c>
      <c r="HZ39" s="82" t="s">
        <v>596</v>
      </c>
      <c r="IA39" s="73">
        <v>12</v>
      </c>
      <c r="IB39" s="76" t="s">
        <v>594</v>
      </c>
      <c r="IC39" s="77"/>
      <c r="ID39" s="73" t="s">
        <v>287</v>
      </c>
      <c r="IE39" s="76" t="s">
        <v>595</v>
      </c>
      <c r="IF39" s="77"/>
      <c r="IG39" s="75"/>
      <c r="IH39" s="68">
        <f>IH7+IH12+IH21+IH27+IH33+IH34+IH35+IH36+IH37+IH38+IH14</f>
        <v>925.29</v>
      </c>
      <c r="II39" s="82" t="s">
        <v>596</v>
      </c>
      <c r="IJ39" s="73">
        <v>12</v>
      </c>
      <c r="IK39" s="76" t="s">
        <v>594</v>
      </c>
      <c r="IL39" s="77"/>
      <c r="IM39" s="73" t="s">
        <v>287</v>
      </c>
      <c r="IN39" s="76" t="s">
        <v>595</v>
      </c>
      <c r="IO39" s="77"/>
      <c r="IP39" s="75"/>
      <c r="IQ39" s="68">
        <f>IQ7+IQ12+IQ21+IQ27+IQ33+IQ34+IQ35+IQ36+IQ37+IQ38+IQ14</f>
        <v>912.28</v>
      </c>
      <c r="IR39" s="82" t="s">
        <v>596</v>
      </c>
      <c r="IS39" s="73">
        <v>12</v>
      </c>
      <c r="IT39" s="76" t="s">
        <v>594</v>
      </c>
      <c r="IU39" s="77"/>
      <c r="IV39" s="73" t="s">
        <v>287</v>
      </c>
      <c r="IW39" s="76" t="s">
        <v>595</v>
      </c>
      <c r="IX39" s="77"/>
      <c r="IY39" s="75"/>
      <c r="IZ39" s="68">
        <f>IZ7+IZ12+IZ21+IZ27+IZ33+IZ34+IZ35+IZ36+IZ37+IZ38+IZ14</f>
        <v>742.15</v>
      </c>
      <c r="JA39" s="82" t="s">
        <v>596</v>
      </c>
      <c r="JB39" s="73">
        <v>12</v>
      </c>
      <c r="JC39" s="76" t="s">
        <v>594</v>
      </c>
      <c r="JD39" s="77"/>
      <c r="JE39" s="73" t="s">
        <v>287</v>
      </c>
      <c r="JF39" s="76" t="s">
        <v>595</v>
      </c>
      <c r="JG39" s="77"/>
      <c r="JH39" s="75"/>
      <c r="JI39" s="68">
        <f>JI7+JI12+JI21+JI27+JI33+JI34+JI35+JI36+JI37+JI38+JI14</f>
        <v>593.49</v>
      </c>
      <c r="JJ39" s="82" t="s">
        <v>596</v>
      </c>
      <c r="JK39" s="73">
        <v>12</v>
      </c>
      <c r="JL39" s="76" t="s">
        <v>594</v>
      </c>
      <c r="JM39" s="77"/>
      <c r="JN39" s="73" t="s">
        <v>287</v>
      </c>
      <c r="JO39" s="76" t="s">
        <v>595</v>
      </c>
      <c r="JP39" s="77"/>
      <c r="JQ39" s="75"/>
      <c r="JR39" s="68">
        <f>JR7+JR12+JR21+JR27+JR33+JR34+JR35+JR36+JR37+JR38+JR14</f>
        <v>677.5</v>
      </c>
      <c r="JS39" s="82" t="s">
        <v>596</v>
      </c>
      <c r="JT39" s="73">
        <v>12</v>
      </c>
      <c r="JU39" s="76" t="s">
        <v>594</v>
      </c>
      <c r="JV39" s="77"/>
      <c r="JW39" s="73" t="s">
        <v>287</v>
      </c>
      <c r="JX39" s="76" t="s">
        <v>595</v>
      </c>
      <c r="JY39" s="77"/>
      <c r="JZ39" s="75"/>
      <c r="KA39" s="68">
        <f>KA7+KA12+KA21+KA27+KA33+KA34+KA35+KA36+KA37+KA38+KA14</f>
        <v>952.05</v>
      </c>
      <c r="KB39" s="82" t="s">
        <v>596</v>
      </c>
      <c r="KC39" s="73">
        <v>12</v>
      </c>
      <c r="KD39" s="76" t="s">
        <v>594</v>
      </c>
      <c r="KE39" s="77"/>
      <c r="KF39" s="73" t="s">
        <v>287</v>
      </c>
      <c r="KG39" s="76" t="s">
        <v>595</v>
      </c>
      <c r="KH39" s="77"/>
      <c r="KI39" s="75"/>
      <c r="KJ39" s="68">
        <f>KJ7+KJ12+KJ21+KJ27+KJ33+KJ34+KJ35+KJ36+KJ37+KJ38+KJ14</f>
        <v>619.79</v>
      </c>
      <c r="KK39" s="82" t="s">
        <v>596</v>
      </c>
      <c r="KL39" s="73">
        <v>12</v>
      </c>
      <c r="KM39" s="76" t="s">
        <v>594</v>
      </c>
      <c r="KN39" s="77"/>
      <c r="KO39" s="73" t="s">
        <v>287</v>
      </c>
      <c r="KP39" s="76" t="s">
        <v>595</v>
      </c>
      <c r="KQ39" s="77"/>
      <c r="KR39" s="75"/>
      <c r="KS39" s="68">
        <f>KS7+KS12+KS21+KS27+KS33+KS34+KS35+KS36+KS37+KS38+KS14</f>
        <v>490</v>
      </c>
      <c r="KT39" s="82" t="s">
        <v>596</v>
      </c>
      <c r="KU39" s="73">
        <v>12</v>
      </c>
      <c r="KV39" s="76" t="s">
        <v>594</v>
      </c>
      <c r="KW39" s="77"/>
      <c r="KX39" s="73" t="s">
        <v>287</v>
      </c>
      <c r="KY39" s="76" t="s">
        <v>595</v>
      </c>
      <c r="KZ39" s="77"/>
      <c r="LA39" s="75"/>
      <c r="LB39" s="68">
        <f>LB7+LB12+LB21+LB27+LB33+LB34+LB35+LB36+LB37+LB38+LB14</f>
        <v>574.84</v>
      </c>
      <c r="LC39" s="82" t="s">
        <v>596</v>
      </c>
      <c r="LD39" s="73">
        <v>12</v>
      </c>
      <c r="LE39" s="76" t="s">
        <v>594</v>
      </c>
      <c r="LF39" s="77"/>
      <c r="LG39" s="73" t="s">
        <v>287</v>
      </c>
      <c r="LH39" s="76" t="s">
        <v>595</v>
      </c>
      <c r="LI39" s="77"/>
      <c r="LJ39" s="75"/>
      <c r="LK39" s="68">
        <f>LK7+LK12+LK21+LK27+LK33+LK34+LK35+LK36+LK37+LK38+LK14</f>
        <v>601.46</v>
      </c>
      <c r="LL39" s="82" t="s">
        <v>596</v>
      </c>
      <c r="LM39" s="73">
        <v>12</v>
      </c>
      <c r="LN39" s="76" t="s">
        <v>594</v>
      </c>
      <c r="LO39" s="77"/>
      <c r="LP39" s="73" t="s">
        <v>287</v>
      </c>
      <c r="LQ39" s="76" t="s">
        <v>595</v>
      </c>
      <c r="LR39" s="77"/>
      <c r="LS39" s="75"/>
      <c r="LT39" s="68">
        <f>LT7+LT12+LT21+LT27+LT33+LT34+LT35+LT36+LT37+LT38+LT14</f>
        <v>485.88</v>
      </c>
      <c r="LU39" s="82" t="s">
        <v>596</v>
      </c>
      <c r="LV39" s="73">
        <v>12</v>
      </c>
      <c r="LW39" s="76" t="s">
        <v>594</v>
      </c>
      <c r="LX39" s="77"/>
      <c r="LY39" s="73" t="s">
        <v>287</v>
      </c>
      <c r="LZ39" s="76" t="s">
        <v>595</v>
      </c>
      <c r="MA39" s="77"/>
      <c r="MB39" s="75"/>
      <c r="MC39" s="68">
        <f>MC7+MC12+MC21+MC27+MC33+MC34+MC35+MC36+MC37+MC38+MC14</f>
        <v>428.34</v>
      </c>
      <c r="MD39" s="82" t="s">
        <v>596</v>
      </c>
      <c r="ME39" s="73">
        <v>12</v>
      </c>
      <c r="MF39" s="76" t="s">
        <v>594</v>
      </c>
      <c r="MG39" s="77"/>
      <c r="MH39" s="73" t="s">
        <v>287</v>
      </c>
      <c r="MI39" s="76" t="s">
        <v>595</v>
      </c>
      <c r="MJ39" s="77"/>
      <c r="MK39" s="75"/>
      <c r="ML39" s="68">
        <f>ML7+ML12+ML21+ML27+ML33+ML34+ML35+ML36+ML37+ML38+ML14</f>
        <v>458.84</v>
      </c>
      <c r="MM39" s="82" t="s">
        <v>596</v>
      </c>
      <c r="MN39" s="73">
        <v>12</v>
      </c>
      <c r="MO39" s="76" t="s">
        <v>594</v>
      </c>
      <c r="MP39" s="77"/>
      <c r="MQ39" s="73" t="s">
        <v>287</v>
      </c>
      <c r="MR39" s="76" t="s">
        <v>595</v>
      </c>
      <c r="MS39" s="77"/>
      <c r="MT39" s="75"/>
      <c r="MU39" s="68">
        <f>MU7+MU12+MU21+MU27+MU33+MU34+MU35+MU36+MU37+MU38+MU14</f>
        <v>674.11</v>
      </c>
      <c r="MV39" s="82" t="s">
        <v>596</v>
      </c>
      <c r="MW39" s="73">
        <v>12</v>
      </c>
      <c r="MX39" s="76" t="s">
        <v>594</v>
      </c>
      <c r="MY39" s="77"/>
      <c r="MZ39" s="73" t="s">
        <v>287</v>
      </c>
      <c r="NA39" s="76" t="s">
        <v>595</v>
      </c>
      <c r="NB39" s="77"/>
      <c r="NC39" s="75"/>
      <c r="ND39" s="68">
        <f>ND7+ND12+ND21+ND27+ND33+ND34+ND35+ND36+ND37+ND38+ND14</f>
        <v>580.12</v>
      </c>
      <c r="NE39" s="82" t="s">
        <v>596</v>
      </c>
      <c r="NF39" s="73">
        <v>12</v>
      </c>
      <c r="NG39" s="76" t="s">
        <v>594</v>
      </c>
      <c r="NH39" s="77"/>
      <c r="NI39" s="73" t="s">
        <v>287</v>
      </c>
      <c r="NJ39" s="76" t="s">
        <v>595</v>
      </c>
      <c r="NK39" s="77"/>
      <c r="NL39" s="75"/>
      <c r="NM39" s="68">
        <f>NM7+NM12+NM21+NM27+NM33+NM34+NM35+NM36+NM37+NM38+NM14</f>
        <v>576.57</v>
      </c>
      <c r="NN39" s="82" t="s">
        <v>596</v>
      </c>
      <c r="NO39" s="73">
        <v>12</v>
      </c>
      <c r="NP39" s="76" t="s">
        <v>594</v>
      </c>
      <c r="NQ39" s="77"/>
      <c r="NR39" s="73" t="s">
        <v>287</v>
      </c>
      <c r="NS39" s="76" t="s">
        <v>595</v>
      </c>
      <c r="NT39" s="77"/>
      <c r="NU39" s="75"/>
      <c r="NV39" s="68">
        <f>NV7+NV12+NV21+NV27+NV33+NV34+NV35+NV36+NV37+NV38+NV14</f>
        <v>499.13</v>
      </c>
      <c r="NW39" s="82" t="s">
        <v>596</v>
      </c>
      <c r="NX39" s="73">
        <v>12</v>
      </c>
      <c r="NY39" s="76" t="s">
        <v>594</v>
      </c>
      <c r="NZ39" s="77"/>
      <c r="OA39" s="73" t="s">
        <v>287</v>
      </c>
      <c r="OB39" s="76" t="s">
        <v>595</v>
      </c>
      <c r="OC39" s="77"/>
      <c r="OD39" s="75"/>
      <c r="OE39" s="68">
        <f>OE7+OE12+OE21+OE27+OE33+OE34+OE35+OE36+OE37+OE38+OE14</f>
        <v>318.02</v>
      </c>
      <c r="OF39" s="82" t="s">
        <v>596</v>
      </c>
      <c r="OG39" s="73">
        <v>12</v>
      </c>
      <c r="OH39" s="76" t="s">
        <v>594</v>
      </c>
      <c r="OI39" s="77"/>
      <c r="OJ39" s="73" t="s">
        <v>287</v>
      </c>
      <c r="OK39" s="76" t="s">
        <v>595</v>
      </c>
      <c r="OL39" s="77"/>
      <c r="OM39" s="75"/>
      <c r="ON39" s="68">
        <f>ON7+ON12+ON21+ON27+ON33+ON34+ON35+ON36+ON37+ON38+ON14</f>
        <v>294.11</v>
      </c>
      <c r="OO39" s="82" t="s">
        <v>596</v>
      </c>
      <c r="OP39" s="73">
        <v>12</v>
      </c>
      <c r="OQ39" s="76" t="s">
        <v>594</v>
      </c>
      <c r="OR39" s="77"/>
      <c r="OS39" s="73" t="s">
        <v>287</v>
      </c>
      <c r="OT39" s="76" t="s">
        <v>595</v>
      </c>
      <c r="OU39" s="77"/>
      <c r="OV39" s="75"/>
      <c r="OW39" s="68">
        <f>OW7+OW12+OW21+OW27+OW33+OW34+OW35+OW36+OW37+OW38+OW14</f>
        <v>317.7</v>
      </c>
      <c r="OX39" s="82" t="s">
        <v>596</v>
      </c>
      <c r="OY39" s="73">
        <v>12</v>
      </c>
      <c r="OZ39" s="76" t="s">
        <v>594</v>
      </c>
      <c r="PA39" s="77"/>
      <c r="PB39" s="73" t="s">
        <v>287</v>
      </c>
      <c r="PC39" s="76" t="s">
        <v>595</v>
      </c>
      <c r="PD39" s="77"/>
      <c r="PE39" s="75"/>
      <c r="PF39" s="68">
        <f>PF7+PF12+PF21+PF27+PF33+PF34+PF35+PF36+PF37+PF38+PF14</f>
        <v>449.91</v>
      </c>
      <c r="PG39" s="82" t="s">
        <v>596</v>
      </c>
      <c r="PH39" s="73">
        <v>12</v>
      </c>
      <c r="PI39" s="76" t="s">
        <v>594</v>
      </c>
      <c r="PJ39" s="77"/>
      <c r="PK39" s="73" t="s">
        <v>287</v>
      </c>
      <c r="PL39" s="76" t="s">
        <v>595</v>
      </c>
      <c r="PM39" s="77"/>
      <c r="PN39" s="75"/>
      <c r="PO39" s="68">
        <f>PO7+PO12+PO21+PO27+PO33+PO34+PO35+PO36+PO37+PO38+PO14</f>
        <v>523.55</v>
      </c>
      <c r="PP39" s="82" t="s">
        <v>596</v>
      </c>
      <c r="PQ39" s="73">
        <v>12</v>
      </c>
      <c r="PR39" s="76" t="s">
        <v>594</v>
      </c>
      <c r="PS39" s="77"/>
      <c r="PT39" s="73" t="s">
        <v>287</v>
      </c>
      <c r="PU39" s="76" t="s">
        <v>595</v>
      </c>
      <c r="PV39" s="77"/>
      <c r="PW39" s="75"/>
      <c r="PX39" s="68">
        <f>PX7+PX12+PX21+PX27+PX33+PX34+PX35+PX36+PX37+PX38+PX14</f>
        <v>541.52</v>
      </c>
      <c r="PY39" s="82" t="s">
        <v>596</v>
      </c>
      <c r="PZ39" s="73">
        <v>12</v>
      </c>
      <c r="QA39" s="76" t="s">
        <v>594</v>
      </c>
      <c r="QB39" s="77"/>
      <c r="QC39" s="73" t="s">
        <v>287</v>
      </c>
      <c r="QD39" s="76" t="s">
        <v>595</v>
      </c>
      <c r="QE39" s="77"/>
      <c r="QF39" s="75"/>
      <c r="QG39" s="68">
        <f>QG7+QG12+QG21+QG27+QG33+QG34+QG35+QG36+QG37+QG38+QG14</f>
        <v>476.78</v>
      </c>
      <c r="QH39" s="82" t="s">
        <v>596</v>
      </c>
      <c r="QI39" s="73">
        <v>12</v>
      </c>
      <c r="QJ39" s="76" t="s">
        <v>594</v>
      </c>
      <c r="QK39" s="77"/>
      <c r="QL39" s="73" t="s">
        <v>287</v>
      </c>
      <c r="QM39" s="76" t="s">
        <v>595</v>
      </c>
      <c r="QN39" s="77"/>
      <c r="QO39" s="75"/>
      <c r="QP39" s="68">
        <f>QP7+QP12+QP21+QP27+QP33+QP34+QP35+QP36+QP37+QP38+QP14</f>
        <v>431.57</v>
      </c>
      <c r="QQ39" s="82" t="s">
        <v>596</v>
      </c>
      <c r="QR39" s="73">
        <v>12</v>
      </c>
      <c r="QS39" s="76" t="s">
        <v>594</v>
      </c>
      <c r="QT39" s="77"/>
      <c r="QU39" s="73" t="s">
        <v>287</v>
      </c>
      <c r="QV39" s="76" t="s">
        <v>595</v>
      </c>
      <c r="QW39" s="77"/>
      <c r="QX39" s="75"/>
      <c r="QY39" s="68">
        <f>QY7+QY12+QY21+QY27+QY33+QY34+QY35+QY36+QY37+QY38+QY14</f>
        <v>518.21</v>
      </c>
      <c r="QZ39" s="82" t="s">
        <v>596</v>
      </c>
      <c r="RA39" s="73">
        <v>12</v>
      </c>
      <c r="RB39" s="76" t="s">
        <v>594</v>
      </c>
      <c r="RC39" s="77"/>
      <c r="RD39" s="73" t="s">
        <v>287</v>
      </c>
      <c r="RE39" s="76" t="s">
        <v>595</v>
      </c>
      <c r="RF39" s="77"/>
      <c r="RG39" s="75"/>
      <c r="RH39" s="68">
        <f>RH7+RH12+RH21+RH27+RH33+RH34+RH35+RH36+RH37+RH38+RH14</f>
        <v>453.3</v>
      </c>
      <c r="RI39" s="82" t="s">
        <v>596</v>
      </c>
      <c r="RJ39" s="73">
        <v>12</v>
      </c>
      <c r="RK39" s="76" t="s">
        <v>594</v>
      </c>
      <c r="RL39" s="77"/>
      <c r="RM39" s="73" t="s">
        <v>287</v>
      </c>
      <c r="RN39" s="76" t="s">
        <v>595</v>
      </c>
      <c r="RO39" s="77"/>
      <c r="RP39" s="75"/>
      <c r="RQ39" s="68">
        <f>RQ7+RQ12+RQ21+RQ27+RQ33+RQ34+RQ35+RQ36+RQ37+RQ38+RQ14</f>
        <v>387.48</v>
      </c>
      <c r="RR39" s="82" t="s">
        <v>596</v>
      </c>
      <c r="RS39" s="73">
        <v>12</v>
      </c>
      <c r="RT39" s="76" t="s">
        <v>594</v>
      </c>
      <c r="RU39" s="77"/>
      <c r="RV39" s="73" t="s">
        <v>287</v>
      </c>
      <c r="RW39" s="76" t="s">
        <v>595</v>
      </c>
      <c r="RX39" s="77"/>
      <c r="RY39" s="75"/>
      <c r="RZ39" s="68">
        <f>RZ7+RZ12+RZ21+RZ27+RZ33+RZ34+RZ35+RZ36+RZ37+RZ38+RZ14</f>
        <v>412.34</v>
      </c>
      <c r="SA39" s="82" t="s">
        <v>596</v>
      </c>
      <c r="SB39" s="73">
        <v>12</v>
      </c>
      <c r="SC39" s="76" t="s">
        <v>594</v>
      </c>
      <c r="SD39" s="77"/>
      <c r="SE39" s="73" t="s">
        <v>287</v>
      </c>
      <c r="SF39" s="76" t="s">
        <v>595</v>
      </c>
      <c r="SG39" s="77"/>
      <c r="SH39" s="75"/>
      <c r="SI39" s="68">
        <f>SI7+SI12+SI21+SI27+SI33+SI34+SI35+SI36+SI37+SI38+SI14</f>
        <v>462.72</v>
      </c>
      <c r="SJ39" s="82" t="s">
        <v>596</v>
      </c>
      <c r="SK39" s="73">
        <v>12</v>
      </c>
      <c r="SL39" s="76" t="s">
        <v>594</v>
      </c>
      <c r="SM39" s="77"/>
      <c r="SN39" s="73" t="s">
        <v>287</v>
      </c>
      <c r="SO39" s="76" t="s">
        <v>595</v>
      </c>
      <c r="SP39" s="77"/>
      <c r="SQ39" s="75"/>
      <c r="SR39" s="68">
        <f>SR7+SR12+SR21+SR27+SR33+SR34+SR35+SR36+SR37+SR38+SR14</f>
        <v>413.93</v>
      </c>
      <c r="SS39" s="82" t="s">
        <v>596</v>
      </c>
      <c r="ST39" s="73">
        <v>12</v>
      </c>
      <c r="SU39" s="76" t="s">
        <v>594</v>
      </c>
      <c r="SV39" s="77"/>
      <c r="SW39" s="73" t="s">
        <v>287</v>
      </c>
      <c r="SX39" s="76" t="s">
        <v>595</v>
      </c>
      <c r="SY39" s="77"/>
      <c r="SZ39" s="75"/>
      <c r="TA39" s="68">
        <f>TA7+TA12+TA21+TA27+TA33+TA34+TA35+TA36+TA37+TA38+TA14</f>
        <v>360.06</v>
      </c>
      <c r="TB39" s="82" t="s">
        <v>596</v>
      </c>
      <c r="TC39" s="73">
        <v>12</v>
      </c>
      <c r="TD39" s="76" t="s">
        <v>594</v>
      </c>
      <c r="TE39" s="77"/>
      <c r="TF39" s="73" t="s">
        <v>287</v>
      </c>
      <c r="TG39" s="76" t="s">
        <v>595</v>
      </c>
      <c r="TH39" s="77"/>
      <c r="TI39" s="75"/>
      <c r="TJ39" s="68">
        <f>TJ7+TJ12+TJ21+TJ27+TJ33+TJ34+TJ35+TJ36+TJ37+TJ38+TJ14</f>
        <v>424.78</v>
      </c>
      <c r="TK39" s="82" t="s">
        <v>596</v>
      </c>
      <c r="TL39" s="73">
        <v>12</v>
      </c>
      <c r="TM39" s="76" t="s">
        <v>594</v>
      </c>
      <c r="TN39" s="77"/>
      <c r="TO39" s="73" t="s">
        <v>287</v>
      </c>
      <c r="TP39" s="76" t="s">
        <v>595</v>
      </c>
      <c r="TQ39" s="77"/>
      <c r="TR39" s="75"/>
      <c r="TS39" s="68">
        <f>TS7+TS12+TS21+TS27+TS33+TS34+TS35+TS36+TS37+TS38+TS14</f>
        <v>462.12</v>
      </c>
      <c r="TT39" s="82" t="s">
        <v>596</v>
      </c>
      <c r="TU39" s="73">
        <v>12</v>
      </c>
      <c r="TV39" s="76" t="s">
        <v>594</v>
      </c>
      <c r="TW39" s="77"/>
      <c r="TX39" s="73" t="s">
        <v>287</v>
      </c>
      <c r="TY39" s="76" t="s">
        <v>595</v>
      </c>
      <c r="TZ39" s="77"/>
      <c r="UA39" s="75"/>
      <c r="UB39" s="68">
        <f>UB7+UB12+UB21+UB27+UB33+UB34+UB35+UB36+UB37+UB38+UB14</f>
        <v>492.52</v>
      </c>
      <c r="UC39" s="82" t="s">
        <v>596</v>
      </c>
      <c r="UD39" s="73">
        <v>12</v>
      </c>
      <c r="UE39" s="76" t="s">
        <v>594</v>
      </c>
      <c r="UF39" s="77"/>
      <c r="UG39" s="73" t="s">
        <v>287</v>
      </c>
      <c r="UH39" s="76" t="s">
        <v>595</v>
      </c>
      <c r="UI39" s="77"/>
      <c r="UJ39" s="75"/>
      <c r="UK39" s="68">
        <f>UK7+UK12+UK21+UK27+UK33+UK34+UK35+UK36+UK37+UK38+UK14</f>
        <v>617.85</v>
      </c>
      <c r="UL39" s="82" t="s">
        <v>596</v>
      </c>
      <c r="UM39" s="73">
        <v>12</v>
      </c>
      <c r="UN39" s="76" t="s">
        <v>594</v>
      </c>
      <c r="UO39" s="77"/>
      <c r="UP39" s="73" t="s">
        <v>287</v>
      </c>
      <c r="UQ39" s="76" t="s">
        <v>595</v>
      </c>
      <c r="UR39" s="77"/>
      <c r="US39" s="75"/>
      <c r="UT39" s="68">
        <f>UT7+UT12+UT21+UT27+UT33+UT34+UT35+UT36+UT37+UT38+UT14</f>
        <v>423.13</v>
      </c>
      <c r="UU39" s="82" t="s">
        <v>596</v>
      </c>
      <c r="UV39" s="73">
        <v>12</v>
      </c>
      <c r="UW39" s="76" t="s">
        <v>594</v>
      </c>
      <c r="UX39" s="77"/>
      <c r="UY39" s="73" t="s">
        <v>287</v>
      </c>
      <c r="UZ39" s="76" t="s">
        <v>595</v>
      </c>
      <c r="VA39" s="77"/>
      <c r="VB39" s="75"/>
      <c r="VC39" s="68">
        <f>VC7+VC12+VC21+VC27+VC33+VC34+VC35+VC36+VC37+VC38+VC14</f>
        <v>405.66</v>
      </c>
      <c r="VD39" s="82" t="s">
        <v>596</v>
      </c>
      <c r="VE39" s="73">
        <v>12</v>
      </c>
      <c r="VF39" s="76" t="s">
        <v>594</v>
      </c>
      <c r="VG39" s="77"/>
      <c r="VH39" s="73" t="s">
        <v>287</v>
      </c>
      <c r="VI39" s="76" t="s">
        <v>595</v>
      </c>
      <c r="VJ39" s="77"/>
      <c r="VK39" s="75"/>
      <c r="VL39" s="68">
        <f>VL7+VL12+VL21+VL27+VL33+VL34+VL35+VL36+VL37+VL38+VL14</f>
        <v>477.5</v>
      </c>
      <c r="VM39" s="82" t="s">
        <v>596</v>
      </c>
      <c r="VN39" s="73">
        <v>12</v>
      </c>
      <c r="VO39" s="76" t="s">
        <v>594</v>
      </c>
      <c r="VP39" s="77"/>
      <c r="VQ39" s="73" t="s">
        <v>287</v>
      </c>
      <c r="VR39" s="76" t="s">
        <v>595</v>
      </c>
      <c r="VS39" s="77"/>
      <c r="VT39" s="75"/>
      <c r="VU39" s="68">
        <f>VU7+VU12+VU21+VU27+VU33+VU34+VU35+VU36+VU37+VU38+VU14</f>
        <v>315.9</v>
      </c>
      <c r="VV39" s="82" t="s">
        <v>596</v>
      </c>
      <c r="VW39" s="73">
        <v>12</v>
      </c>
      <c r="VX39" s="76" t="s">
        <v>594</v>
      </c>
      <c r="VY39" s="77"/>
      <c r="VZ39" s="73" t="s">
        <v>287</v>
      </c>
      <c r="WA39" s="76" t="s">
        <v>595</v>
      </c>
      <c r="WB39" s="77"/>
      <c r="WC39" s="75"/>
      <c r="WD39" s="68">
        <f>WD7+WD12+WD21+WD27+WD33+WD34+WD35+WD36+WD37+WD38+WD14</f>
        <v>315.9</v>
      </c>
      <c r="WE39" s="82" t="s">
        <v>596</v>
      </c>
      <c r="WF39" s="73">
        <v>12</v>
      </c>
      <c r="WG39" s="76" t="s">
        <v>594</v>
      </c>
      <c r="WH39" s="77"/>
      <c r="WI39" s="73" t="s">
        <v>287</v>
      </c>
      <c r="WJ39" s="76" t="s">
        <v>595</v>
      </c>
      <c r="WK39" s="77"/>
      <c r="WL39" s="75"/>
      <c r="WM39" s="68">
        <f>WM7+WM12+WM21+WM27+WM33+WM34+WM35+WM36+WM37+WM38+WM14</f>
        <v>336.33</v>
      </c>
      <c r="WN39" s="82" t="s">
        <v>596</v>
      </c>
      <c r="WO39" s="73">
        <v>12</v>
      </c>
      <c r="WP39" s="76" t="s">
        <v>594</v>
      </c>
      <c r="WQ39" s="77"/>
      <c r="WR39" s="73" t="s">
        <v>287</v>
      </c>
      <c r="WS39" s="76" t="s">
        <v>595</v>
      </c>
      <c r="WT39" s="77"/>
      <c r="WU39" s="75"/>
      <c r="WV39" s="68">
        <f>WV7+WV12+WV21+WV27+WV33+WV34+WV35+WV36+WV37+WV38+WV14</f>
        <v>362.93</v>
      </c>
      <c r="WW39" s="82" t="s">
        <v>596</v>
      </c>
      <c r="WX39" s="73">
        <v>12</v>
      </c>
      <c r="WY39" s="76" t="s">
        <v>594</v>
      </c>
      <c r="WZ39" s="77"/>
      <c r="XA39" s="73" t="s">
        <v>287</v>
      </c>
      <c r="XB39" s="76" t="s">
        <v>595</v>
      </c>
      <c r="XC39" s="77"/>
      <c r="XD39" s="75"/>
      <c r="XE39" s="68">
        <f>XE7+XE12+XE21+XE27+XE33+XE34+XE35+XE36+XE37+XE38+XE14</f>
        <v>332.01</v>
      </c>
      <c r="XF39" s="82" t="s">
        <v>596</v>
      </c>
      <c r="XG39" s="73">
        <v>12</v>
      </c>
      <c r="XH39" s="76" t="s">
        <v>594</v>
      </c>
      <c r="XI39" s="77"/>
      <c r="XJ39" s="73" t="s">
        <v>287</v>
      </c>
      <c r="XK39" s="76" t="s">
        <v>595</v>
      </c>
      <c r="XL39" s="77"/>
      <c r="XM39" s="75"/>
      <c r="XN39" s="68">
        <f>XN7+XN12+XN21+XN27+XN33+XN34+XN35+XN36+XN37+XN38+XN14</f>
        <v>323.15</v>
      </c>
      <c r="XO39" s="82" t="s">
        <v>596</v>
      </c>
      <c r="XP39" s="73">
        <v>12</v>
      </c>
      <c r="XQ39" s="76" t="s">
        <v>594</v>
      </c>
      <c r="XR39" s="77"/>
      <c r="XS39" s="73" t="s">
        <v>287</v>
      </c>
      <c r="XT39" s="76" t="s">
        <v>595</v>
      </c>
      <c r="XU39" s="77"/>
      <c r="XV39" s="75"/>
      <c r="XW39" s="68">
        <f>XW7+XW12+XW21+XW27+XW33+XW34+XW35+XW36+XW37+XW38+XW14</f>
        <v>330.13</v>
      </c>
      <c r="XX39" s="82" t="s">
        <v>596</v>
      </c>
    </row>
    <row r="40" s="50" customFormat="1" ht="30" customHeight="1" spans="1:648">
      <c r="A40" s="73">
        <v>13</v>
      </c>
      <c r="B40" s="76" t="s">
        <v>597</v>
      </c>
      <c r="C40" s="77"/>
      <c r="D40" s="73" t="s">
        <v>287</v>
      </c>
      <c r="E40" s="76" t="s">
        <v>598</v>
      </c>
      <c r="F40" s="77"/>
      <c r="G40" s="78">
        <v>0.08</v>
      </c>
      <c r="H40" s="68">
        <f>H39*G40</f>
        <v>47.41</v>
      </c>
      <c r="I40" s="83"/>
      <c r="J40" s="73">
        <v>13</v>
      </c>
      <c r="K40" s="76" t="s">
        <v>597</v>
      </c>
      <c r="L40" s="77"/>
      <c r="M40" s="73" t="s">
        <v>287</v>
      </c>
      <c r="N40" s="76" t="s">
        <v>598</v>
      </c>
      <c r="O40" s="77"/>
      <c r="P40" s="78">
        <v>0.08</v>
      </c>
      <c r="Q40" s="68">
        <f>Q39*P40</f>
        <v>43.43</v>
      </c>
      <c r="R40" s="83"/>
      <c r="S40" s="73">
        <v>13</v>
      </c>
      <c r="T40" s="76" t="s">
        <v>597</v>
      </c>
      <c r="U40" s="77"/>
      <c r="V40" s="73" t="s">
        <v>287</v>
      </c>
      <c r="W40" s="76" t="s">
        <v>598</v>
      </c>
      <c r="X40" s="77"/>
      <c r="Y40" s="78">
        <v>0.08</v>
      </c>
      <c r="Z40" s="68">
        <f>Z39*Y40</f>
        <v>38.13</v>
      </c>
      <c r="AA40" s="83"/>
      <c r="AB40" s="73">
        <v>13</v>
      </c>
      <c r="AC40" s="76" t="s">
        <v>597</v>
      </c>
      <c r="AD40" s="77"/>
      <c r="AE40" s="73" t="s">
        <v>287</v>
      </c>
      <c r="AF40" s="76" t="s">
        <v>598</v>
      </c>
      <c r="AG40" s="77"/>
      <c r="AH40" s="78">
        <v>0.08</v>
      </c>
      <c r="AI40" s="68">
        <f>AI39*AH40</f>
        <v>30.16</v>
      </c>
      <c r="AJ40" s="83"/>
      <c r="AK40" s="73">
        <v>13</v>
      </c>
      <c r="AL40" s="76" t="s">
        <v>597</v>
      </c>
      <c r="AM40" s="77"/>
      <c r="AN40" s="73" t="s">
        <v>287</v>
      </c>
      <c r="AO40" s="76" t="s">
        <v>598</v>
      </c>
      <c r="AP40" s="77"/>
      <c r="AQ40" s="78">
        <v>0.08</v>
      </c>
      <c r="AR40" s="68">
        <f>AR39*AQ40</f>
        <v>31.37</v>
      </c>
      <c r="AS40" s="83"/>
      <c r="AT40" s="73">
        <v>13</v>
      </c>
      <c r="AU40" s="76" t="s">
        <v>597</v>
      </c>
      <c r="AV40" s="77"/>
      <c r="AW40" s="73" t="s">
        <v>287</v>
      </c>
      <c r="AX40" s="76" t="s">
        <v>598</v>
      </c>
      <c r="AY40" s="77"/>
      <c r="AZ40" s="78">
        <v>0.08</v>
      </c>
      <c r="BA40" s="68">
        <f>BA39*AZ40</f>
        <v>30.83</v>
      </c>
      <c r="BB40" s="83"/>
      <c r="BC40" s="73">
        <v>13</v>
      </c>
      <c r="BD40" s="76" t="s">
        <v>597</v>
      </c>
      <c r="BE40" s="77"/>
      <c r="BF40" s="73" t="s">
        <v>287</v>
      </c>
      <c r="BG40" s="76" t="s">
        <v>598</v>
      </c>
      <c r="BH40" s="77"/>
      <c r="BI40" s="78">
        <v>0.08</v>
      </c>
      <c r="BJ40" s="68">
        <f>BJ39*BI40</f>
        <v>30.73</v>
      </c>
      <c r="BK40" s="83"/>
      <c r="BL40" s="73">
        <v>13</v>
      </c>
      <c r="BM40" s="76" t="s">
        <v>597</v>
      </c>
      <c r="BN40" s="77"/>
      <c r="BO40" s="73" t="s">
        <v>287</v>
      </c>
      <c r="BP40" s="76" t="s">
        <v>598</v>
      </c>
      <c r="BQ40" s="77"/>
      <c r="BR40" s="78">
        <v>0.08</v>
      </c>
      <c r="BS40" s="68">
        <f>BS39*BR40</f>
        <v>29.65</v>
      </c>
      <c r="BT40" s="83"/>
      <c r="BU40" s="73">
        <v>13</v>
      </c>
      <c r="BV40" s="76" t="s">
        <v>597</v>
      </c>
      <c r="BW40" s="77"/>
      <c r="BX40" s="73" t="s">
        <v>287</v>
      </c>
      <c r="BY40" s="76" t="s">
        <v>598</v>
      </c>
      <c r="BZ40" s="77"/>
      <c r="CA40" s="78">
        <v>0.08</v>
      </c>
      <c r="CB40" s="68">
        <f>CB39*CA40</f>
        <v>34.62</v>
      </c>
      <c r="CC40" s="83"/>
      <c r="CD40" s="73">
        <v>13</v>
      </c>
      <c r="CE40" s="76" t="s">
        <v>597</v>
      </c>
      <c r="CF40" s="77"/>
      <c r="CG40" s="73" t="s">
        <v>287</v>
      </c>
      <c r="CH40" s="76" t="s">
        <v>598</v>
      </c>
      <c r="CI40" s="77"/>
      <c r="CJ40" s="78">
        <v>0.08</v>
      </c>
      <c r="CK40" s="68">
        <f>CK39*CJ40</f>
        <v>37.62</v>
      </c>
      <c r="CL40" s="83"/>
      <c r="CM40" s="73">
        <v>13</v>
      </c>
      <c r="CN40" s="76" t="s">
        <v>597</v>
      </c>
      <c r="CO40" s="77"/>
      <c r="CP40" s="73" t="s">
        <v>287</v>
      </c>
      <c r="CQ40" s="76" t="s">
        <v>598</v>
      </c>
      <c r="CR40" s="77"/>
      <c r="CS40" s="78">
        <v>0.08</v>
      </c>
      <c r="CT40" s="68">
        <f>CT39*CS40</f>
        <v>38.09</v>
      </c>
      <c r="CU40" s="83"/>
      <c r="CV40" s="73">
        <v>13</v>
      </c>
      <c r="CW40" s="76" t="s">
        <v>597</v>
      </c>
      <c r="CX40" s="77"/>
      <c r="CY40" s="73" t="s">
        <v>287</v>
      </c>
      <c r="CZ40" s="76" t="s">
        <v>598</v>
      </c>
      <c r="DA40" s="77"/>
      <c r="DB40" s="78">
        <v>0.08</v>
      </c>
      <c r="DC40" s="68">
        <f>DC39*DB40</f>
        <v>37.71</v>
      </c>
      <c r="DD40" s="83"/>
      <c r="DE40" s="73">
        <v>13</v>
      </c>
      <c r="DF40" s="76" t="s">
        <v>597</v>
      </c>
      <c r="DG40" s="77"/>
      <c r="DH40" s="73" t="s">
        <v>287</v>
      </c>
      <c r="DI40" s="76" t="s">
        <v>598</v>
      </c>
      <c r="DJ40" s="77"/>
      <c r="DK40" s="78">
        <v>0.08</v>
      </c>
      <c r="DL40" s="68">
        <f>DL39*DK40</f>
        <v>33.78</v>
      </c>
      <c r="DM40" s="83"/>
      <c r="DN40" s="73">
        <v>13</v>
      </c>
      <c r="DO40" s="76" t="s">
        <v>597</v>
      </c>
      <c r="DP40" s="77"/>
      <c r="DQ40" s="73" t="s">
        <v>287</v>
      </c>
      <c r="DR40" s="76" t="s">
        <v>598</v>
      </c>
      <c r="DS40" s="77"/>
      <c r="DT40" s="78">
        <v>0.08</v>
      </c>
      <c r="DU40" s="68">
        <f>DU39*DT40</f>
        <v>31.37</v>
      </c>
      <c r="DV40" s="83"/>
      <c r="DW40" s="73">
        <v>13</v>
      </c>
      <c r="DX40" s="76" t="s">
        <v>597</v>
      </c>
      <c r="DY40" s="77"/>
      <c r="DZ40" s="73" t="s">
        <v>287</v>
      </c>
      <c r="EA40" s="76" t="s">
        <v>598</v>
      </c>
      <c r="EB40" s="77"/>
      <c r="EC40" s="78">
        <v>0.08</v>
      </c>
      <c r="ED40" s="68">
        <f>ED39*EC40</f>
        <v>32.6</v>
      </c>
      <c r="EE40" s="83"/>
      <c r="EF40" s="73">
        <v>13</v>
      </c>
      <c r="EG40" s="76" t="s">
        <v>597</v>
      </c>
      <c r="EH40" s="77"/>
      <c r="EI40" s="73" t="s">
        <v>287</v>
      </c>
      <c r="EJ40" s="76" t="s">
        <v>598</v>
      </c>
      <c r="EK40" s="77"/>
      <c r="EL40" s="78">
        <v>0.08</v>
      </c>
      <c r="EM40" s="68">
        <f>EM39*EL40</f>
        <v>32.57</v>
      </c>
      <c r="EN40" s="83"/>
      <c r="EO40" s="73">
        <v>13</v>
      </c>
      <c r="EP40" s="76" t="s">
        <v>597</v>
      </c>
      <c r="EQ40" s="77"/>
      <c r="ER40" s="73" t="s">
        <v>287</v>
      </c>
      <c r="ES40" s="76" t="s">
        <v>598</v>
      </c>
      <c r="ET40" s="77"/>
      <c r="EU40" s="78">
        <v>0.08</v>
      </c>
      <c r="EV40" s="68">
        <f>EV39*EU40</f>
        <v>41.65</v>
      </c>
      <c r="EW40" s="83"/>
      <c r="EX40" s="73">
        <v>13</v>
      </c>
      <c r="EY40" s="76" t="s">
        <v>597</v>
      </c>
      <c r="EZ40" s="77"/>
      <c r="FA40" s="73" t="s">
        <v>287</v>
      </c>
      <c r="FB40" s="76" t="s">
        <v>598</v>
      </c>
      <c r="FC40" s="77"/>
      <c r="FD40" s="78">
        <v>0.08</v>
      </c>
      <c r="FE40" s="68">
        <f>FE39*FD40</f>
        <v>42.45</v>
      </c>
      <c r="FF40" s="83"/>
      <c r="FG40" s="73">
        <v>13</v>
      </c>
      <c r="FH40" s="76" t="s">
        <v>597</v>
      </c>
      <c r="FI40" s="77"/>
      <c r="FJ40" s="73" t="s">
        <v>287</v>
      </c>
      <c r="FK40" s="76" t="s">
        <v>598</v>
      </c>
      <c r="FL40" s="77"/>
      <c r="FM40" s="78">
        <v>0.08</v>
      </c>
      <c r="FN40" s="68">
        <f>FN39*FM40</f>
        <v>41.76</v>
      </c>
      <c r="FO40" s="83"/>
      <c r="FP40" s="73">
        <v>13</v>
      </c>
      <c r="FQ40" s="76" t="s">
        <v>597</v>
      </c>
      <c r="FR40" s="77"/>
      <c r="FS40" s="73" t="s">
        <v>287</v>
      </c>
      <c r="FT40" s="76" t="s">
        <v>598</v>
      </c>
      <c r="FU40" s="77"/>
      <c r="FV40" s="78">
        <v>0.08</v>
      </c>
      <c r="FW40" s="68">
        <f>FW39*FV40</f>
        <v>39.52</v>
      </c>
      <c r="FX40" s="83"/>
      <c r="FY40" s="73">
        <v>13</v>
      </c>
      <c r="FZ40" s="76" t="s">
        <v>597</v>
      </c>
      <c r="GA40" s="77"/>
      <c r="GB40" s="73" t="s">
        <v>287</v>
      </c>
      <c r="GC40" s="76" t="s">
        <v>598</v>
      </c>
      <c r="GD40" s="77"/>
      <c r="GE40" s="78">
        <v>0.08</v>
      </c>
      <c r="GF40" s="68">
        <f>GF39*GE40</f>
        <v>43.04</v>
      </c>
      <c r="GG40" s="83"/>
      <c r="GH40" s="73">
        <v>13</v>
      </c>
      <c r="GI40" s="76" t="s">
        <v>597</v>
      </c>
      <c r="GJ40" s="77"/>
      <c r="GK40" s="73" t="s">
        <v>287</v>
      </c>
      <c r="GL40" s="76" t="s">
        <v>598</v>
      </c>
      <c r="GM40" s="77"/>
      <c r="GN40" s="78">
        <v>0.08</v>
      </c>
      <c r="GO40" s="68">
        <f>GO39*GN40</f>
        <v>39.71</v>
      </c>
      <c r="GP40" s="83"/>
      <c r="GQ40" s="73">
        <v>13</v>
      </c>
      <c r="GR40" s="76" t="s">
        <v>597</v>
      </c>
      <c r="GS40" s="77"/>
      <c r="GT40" s="73" t="s">
        <v>287</v>
      </c>
      <c r="GU40" s="76" t="s">
        <v>598</v>
      </c>
      <c r="GV40" s="77"/>
      <c r="GW40" s="78">
        <v>0.08</v>
      </c>
      <c r="GX40" s="68">
        <f>GX39*GW40</f>
        <v>65.29</v>
      </c>
      <c r="GY40" s="83"/>
      <c r="GZ40" s="73">
        <v>13</v>
      </c>
      <c r="HA40" s="76" t="s">
        <v>597</v>
      </c>
      <c r="HB40" s="77"/>
      <c r="HC40" s="73" t="s">
        <v>287</v>
      </c>
      <c r="HD40" s="76" t="s">
        <v>598</v>
      </c>
      <c r="HE40" s="77"/>
      <c r="HF40" s="78">
        <v>0.08</v>
      </c>
      <c r="HG40" s="68">
        <f>HG39*HF40</f>
        <v>38.49</v>
      </c>
      <c r="HH40" s="83"/>
      <c r="HI40" s="73">
        <v>13</v>
      </c>
      <c r="HJ40" s="76" t="s">
        <v>597</v>
      </c>
      <c r="HK40" s="77"/>
      <c r="HL40" s="73" t="s">
        <v>287</v>
      </c>
      <c r="HM40" s="76" t="s">
        <v>598</v>
      </c>
      <c r="HN40" s="77"/>
      <c r="HO40" s="78">
        <v>0.08</v>
      </c>
      <c r="HP40" s="68">
        <f>HP39*HO40</f>
        <v>50.74</v>
      </c>
      <c r="HQ40" s="83"/>
      <c r="HR40" s="73">
        <v>13</v>
      </c>
      <c r="HS40" s="76" t="s">
        <v>597</v>
      </c>
      <c r="HT40" s="77"/>
      <c r="HU40" s="73" t="s">
        <v>287</v>
      </c>
      <c r="HV40" s="76" t="s">
        <v>598</v>
      </c>
      <c r="HW40" s="77"/>
      <c r="HX40" s="78">
        <v>0.08</v>
      </c>
      <c r="HY40" s="68">
        <f>HY39*HX40</f>
        <v>46.65</v>
      </c>
      <c r="HZ40" s="83"/>
      <c r="IA40" s="73">
        <v>13</v>
      </c>
      <c r="IB40" s="76" t="s">
        <v>597</v>
      </c>
      <c r="IC40" s="77"/>
      <c r="ID40" s="73" t="s">
        <v>287</v>
      </c>
      <c r="IE40" s="76" t="s">
        <v>598</v>
      </c>
      <c r="IF40" s="77"/>
      <c r="IG40" s="78">
        <v>0.08</v>
      </c>
      <c r="IH40" s="68">
        <f>IH39*IG40</f>
        <v>74.02</v>
      </c>
      <c r="II40" s="83"/>
      <c r="IJ40" s="73">
        <v>13</v>
      </c>
      <c r="IK40" s="76" t="s">
        <v>597</v>
      </c>
      <c r="IL40" s="77"/>
      <c r="IM40" s="73" t="s">
        <v>287</v>
      </c>
      <c r="IN40" s="76" t="s">
        <v>598</v>
      </c>
      <c r="IO40" s="77"/>
      <c r="IP40" s="78">
        <v>0.08</v>
      </c>
      <c r="IQ40" s="68">
        <f>IQ39*IP40</f>
        <v>72.98</v>
      </c>
      <c r="IR40" s="83"/>
      <c r="IS40" s="73">
        <v>13</v>
      </c>
      <c r="IT40" s="76" t="s">
        <v>597</v>
      </c>
      <c r="IU40" s="77"/>
      <c r="IV40" s="73" t="s">
        <v>287</v>
      </c>
      <c r="IW40" s="76" t="s">
        <v>598</v>
      </c>
      <c r="IX40" s="77"/>
      <c r="IY40" s="78">
        <v>0.08</v>
      </c>
      <c r="IZ40" s="68">
        <f>IZ39*IY40</f>
        <v>59.37</v>
      </c>
      <c r="JA40" s="83"/>
      <c r="JB40" s="73">
        <v>13</v>
      </c>
      <c r="JC40" s="76" t="s">
        <v>597</v>
      </c>
      <c r="JD40" s="77"/>
      <c r="JE40" s="73" t="s">
        <v>287</v>
      </c>
      <c r="JF40" s="76" t="s">
        <v>598</v>
      </c>
      <c r="JG40" s="77"/>
      <c r="JH40" s="78">
        <v>0.08</v>
      </c>
      <c r="JI40" s="68">
        <f>JI39*JH40</f>
        <v>47.48</v>
      </c>
      <c r="JJ40" s="83"/>
      <c r="JK40" s="73">
        <v>13</v>
      </c>
      <c r="JL40" s="76" t="s">
        <v>597</v>
      </c>
      <c r="JM40" s="77"/>
      <c r="JN40" s="73" t="s">
        <v>287</v>
      </c>
      <c r="JO40" s="76" t="s">
        <v>598</v>
      </c>
      <c r="JP40" s="77"/>
      <c r="JQ40" s="78">
        <v>0.08</v>
      </c>
      <c r="JR40" s="68">
        <f>JR39*JQ40</f>
        <v>54.2</v>
      </c>
      <c r="JS40" s="83"/>
      <c r="JT40" s="73">
        <v>13</v>
      </c>
      <c r="JU40" s="76" t="s">
        <v>597</v>
      </c>
      <c r="JV40" s="77"/>
      <c r="JW40" s="73" t="s">
        <v>287</v>
      </c>
      <c r="JX40" s="76" t="s">
        <v>598</v>
      </c>
      <c r="JY40" s="77"/>
      <c r="JZ40" s="78">
        <v>0.08</v>
      </c>
      <c r="KA40" s="68">
        <f>KA39*JZ40</f>
        <v>76.16</v>
      </c>
      <c r="KB40" s="83"/>
      <c r="KC40" s="73">
        <v>13</v>
      </c>
      <c r="KD40" s="76" t="s">
        <v>597</v>
      </c>
      <c r="KE40" s="77"/>
      <c r="KF40" s="73" t="s">
        <v>287</v>
      </c>
      <c r="KG40" s="76" t="s">
        <v>598</v>
      </c>
      <c r="KH40" s="77"/>
      <c r="KI40" s="78">
        <v>0.08</v>
      </c>
      <c r="KJ40" s="68">
        <f>KJ39*KI40</f>
        <v>49.58</v>
      </c>
      <c r="KK40" s="83"/>
      <c r="KL40" s="73">
        <v>13</v>
      </c>
      <c r="KM40" s="76" t="s">
        <v>597</v>
      </c>
      <c r="KN40" s="77"/>
      <c r="KO40" s="73" t="s">
        <v>287</v>
      </c>
      <c r="KP40" s="76" t="s">
        <v>598</v>
      </c>
      <c r="KQ40" s="77"/>
      <c r="KR40" s="78">
        <v>0.08</v>
      </c>
      <c r="KS40" s="68">
        <f>KS39*KR40</f>
        <v>39.2</v>
      </c>
      <c r="KT40" s="83"/>
      <c r="KU40" s="73">
        <v>13</v>
      </c>
      <c r="KV40" s="76" t="s">
        <v>597</v>
      </c>
      <c r="KW40" s="77"/>
      <c r="KX40" s="73" t="s">
        <v>287</v>
      </c>
      <c r="KY40" s="76" t="s">
        <v>598</v>
      </c>
      <c r="KZ40" s="77"/>
      <c r="LA40" s="78">
        <v>0.08</v>
      </c>
      <c r="LB40" s="68">
        <f>LB39*LA40</f>
        <v>45.99</v>
      </c>
      <c r="LC40" s="83"/>
      <c r="LD40" s="73">
        <v>13</v>
      </c>
      <c r="LE40" s="76" t="s">
        <v>597</v>
      </c>
      <c r="LF40" s="77"/>
      <c r="LG40" s="73" t="s">
        <v>287</v>
      </c>
      <c r="LH40" s="76" t="s">
        <v>598</v>
      </c>
      <c r="LI40" s="77"/>
      <c r="LJ40" s="78">
        <v>0.08</v>
      </c>
      <c r="LK40" s="68">
        <f>LK39*LJ40</f>
        <v>48.12</v>
      </c>
      <c r="LL40" s="83"/>
      <c r="LM40" s="73">
        <v>13</v>
      </c>
      <c r="LN40" s="76" t="s">
        <v>597</v>
      </c>
      <c r="LO40" s="77"/>
      <c r="LP40" s="73" t="s">
        <v>287</v>
      </c>
      <c r="LQ40" s="76" t="s">
        <v>598</v>
      </c>
      <c r="LR40" s="77"/>
      <c r="LS40" s="78">
        <v>0.08</v>
      </c>
      <c r="LT40" s="68">
        <f>LT39*LS40</f>
        <v>38.87</v>
      </c>
      <c r="LU40" s="83"/>
      <c r="LV40" s="73">
        <v>13</v>
      </c>
      <c r="LW40" s="76" t="s">
        <v>597</v>
      </c>
      <c r="LX40" s="77"/>
      <c r="LY40" s="73" t="s">
        <v>287</v>
      </c>
      <c r="LZ40" s="76" t="s">
        <v>598</v>
      </c>
      <c r="MA40" s="77"/>
      <c r="MB40" s="78">
        <v>0.08</v>
      </c>
      <c r="MC40" s="68">
        <f>MC39*MB40</f>
        <v>34.27</v>
      </c>
      <c r="MD40" s="83"/>
      <c r="ME40" s="73">
        <v>13</v>
      </c>
      <c r="MF40" s="76" t="s">
        <v>597</v>
      </c>
      <c r="MG40" s="77"/>
      <c r="MH40" s="73" t="s">
        <v>287</v>
      </c>
      <c r="MI40" s="76" t="s">
        <v>598</v>
      </c>
      <c r="MJ40" s="77"/>
      <c r="MK40" s="78">
        <v>0.08</v>
      </c>
      <c r="ML40" s="68">
        <f>ML39*MK40</f>
        <v>36.71</v>
      </c>
      <c r="MM40" s="83"/>
      <c r="MN40" s="73">
        <v>13</v>
      </c>
      <c r="MO40" s="76" t="s">
        <v>597</v>
      </c>
      <c r="MP40" s="77"/>
      <c r="MQ40" s="73" t="s">
        <v>287</v>
      </c>
      <c r="MR40" s="76" t="s">
        <v>598</v>
      </c>
      <c r="MS40" s="77"/>
      <c r="MT40" s="78">
        <v>0.08</v>
      </c>
      <c r="MU40" s="68">
        <f>MU39*MT40</f>
        <v>53.93</v>
      </c>
      <c r="MV40" s="83"/>
      <c r="MW40" s="73">
        <v>13</v>
      </c>
      <c r="MX40" s="76" t="s">
        <v>597</v>
      </c>
      <c r="MY40" s="77"/>
      <c r="MZ40" s="73" t="s">
        <v>287</v>
      </c>
      <c r="NA40" s="76" t="s">
        <v>598</v>
      </c>
      <c r="NB40" s="77"/>
      <c r="NC40" s="78">
        <v>0.08</v>
      </c>
      <c r="ND40" s="68">
        <f>ND39*NC40</f>
        <v>46.41</v>
      </c>
      <c r="NE40" s="83"/>
      <c r="NF40" s="73">
        <v>13</v>
      </c>
      <c r="NG40" s="76" t="s">
        <v>597</v>
      </c>
      <c r="NH40" s="77"/>
      <c r="NI40" s="73" t="s">
        <v>287</v>
      </c>
      <c r="NJ40" s="76" t="s">
        <v>598</v>
      </c>
      <c r="NK40" s="77"/>
      <c r="NL40" s="78">
        <v>0.08</v>
      </c>
      <c r="NM40" s="68">
        <f>NM39*NL40</f>
        <v>46.13</v>
      </c>
      <c r="NN40" s="83"/>
      <c r="NO40" s="73">
        <v>13</v>
      </c>
      <c r="NP40" s="76" t="s">
        <v>597</v>
      </c>
      <c r="NQ40" s="77"/>
      <c r="NR40" s="73" t="s">
        <v>287</v>
      </c>
      <c r="NS40" s="76" t="s">
        <v>598</v>
      </c>
      <c r="NT40" s="77"/>
      <c r="NU40" s="78">
        <v>0.08</v>
      </c>
      <c r="NV40" s="68">
        <f>NV39*NU40</f>
        <v>39.93</v>
      </c>
      <c r="NW40" s="83"/>
      <c r="NX40" s="73">
        <v>13</v>
      </c>
      <c r="NY40" s="76" t="s">
        <v>597</v>
      </c>
      <c r="NZ40" s="77"/>
      <c r="OA40" s="73" t="s">
        <v>287</v>
      </c>
      <c r="OB40" s="76" t="s">
        <v>598</v>
      </c>
      <c r="OC40" s="77"/>
      <c r="OD40" s="78">
        <v>0.08</v>
      </c>
      <c r="OE40" s="68">
        <f>OE39*OD40</f>
        <v>25.44</v>
      </c>
      <c r="OF40" s="83"/>
      <c r="OG40" s="73">
        <v>13</v>
      </c>
      <c r="OH40" s="76" t="s">
        <v>597</v>
      </c>
      <c r="OI40" s="77"/>
      <c r="OJ40" s="73" t="s">
        <v>287</v>
      </c>
      <c r="OK40" s="76" t="s">
        <v>598</v>
      </c>
      <c r="OL40" s="77"/>
      <c r="OM40" s="78">
        <v>0.08</v>
      </c>
      <c r="ON40" s="68">
        <f>ON39*OM40</f>
        <v>23.53</v>
      </c>
      <c r="OO40" s="83"/>
      <c r="OP40" s="73">
        <v>13</v>
      </c>
      <c r="OQ40" s="76" t="s">
        <v>597</v>
      </c>
      <c r="OR40" s="77"/>
      <c r="OS40" s="73" t="s">
        <v>287</v>
      </c>
      <c r="OT40" s="76" t="s">
        <v>598</v>
      </c>
      <c r="OU40" s="77"/>
      <c r="OV40" s="78">
        <v>0.08</v>
      </c>
      <c r="OW40" s="68">
        <f>OW39*OV40</f>
        <v>25.42</v>
      </c>
      <c r="OX40" s="83"/>
      <c r="OY40" s="73">
        <v>13</v>
      </c>
      <c r="OZ40" s="76" t="s">
        <v>597</v>
      </c>
      <c r="PA40" s="77"/>
      <c r="PB40" s="73" t="s">
        <v>287</v>
      </c>
      <c r="PC40" s="76" t="s">
        <v>598</v>
      </c>
      <c r="PD40" s="77"/>
      <c r="PE40" s="78">
        <v>0.08</v>
      </c>
      <c r="PF40" s="68">
        <f>PF39*PE40</f>
        <v>35.99</v>
      </c>
      <c r="PG40" s="83"/>
      <c r="PH40" s="73">
        <v>13</v>
      </c>
      <c r="PI40" s="76" t="s">
        <v>597</v>
      </c>
      <c r="PJ40" s="77"/>
      <c r="PK40" s="73" t="s">
        <v>287</v>
      </c>
      <c r="PL40" s="76" t="s">
        <v>598</v>
      </c>
      <c r="PM40" s="77"/>
      <c r="PN40" s="78">
        <v>0.08</v>
      </c>
      <c r="PO40" s="68">
        <f>PO39*PN40</f>
        <v>41.88</v>
      </c>
      <c r="PP40" s="83"/>
      <c r="PQ40" s="73">
        <v>13</v>
      </c>
      <c r="PR40" s="76" t="s">
        <v>597</v>
      </c>
      <c r="PS40" s="77"/>
      <c r="PT40" s="73" t="s">
        <v>287</v>
      </c>
      <c r="PU40" s="76" t="s">
        <v>598</v>
      </c>
      <c r="PV40" s="77"/>
      <c r="PW40" s="78">
        <v>0.08</v>
      </c>
      <c r="PX40" s="68">
        <f>PX39*PW40</f>
        <v>43.32</v>
      </c>
      <c r="PY40" s="83"/>
      <c r="PZ40" s="73">
        <v>13</v>
      </c>
      <c r="QA40" s="76" t="s">
        <v>597</v>
      </c>
      <c r="QB40" s="77"/>
      <c r="QC40" s="73" t="s">
        <v>287</v>
      </c>
      <c r="QD40" s="76" t="s">
        <v>598</v>
      </c>
      <c r="QE40" s="77"/>
      <c r="QF40" s="78">
        <v>0.08</v>
      </c>
      <c r="QG40" s="68">
        <f>QG39*QF40</f>
        <v>38.14</v>
      </c>
      <c r="QH40" s="83"/>
      <c r="QI40" s="73">
        <v>13</v>
      </c>
      <c r="QJ40" s="76" t="s">
        <v>597</v>
      </c>
      <c r="QK40" s="77"/>
      <c r="QL40" s="73" t="s">
        <v>287</v>
      </c>
      <c r="QM40" s="76" t="s">
        <v>598</v>
      </c>
      <c r="QN40" s="77"/>
      <c r="QO40" s="78">
        <v>0.08</v>
      </c>
      <c r="QP40" s="68">
        <f>QP39*QO40</f>
        <v>34.53</v>
      </c>
      <c r="QQ40" s="83"/>
      <c r="QR40" s="73">
        <v>13</v>
      </c>
      <c r="QS40" s="76" t="s">
        <v>597</v>
      </c>
      <c r="QT40" s="77"/>
      <c r="QU40" s="73" t="s">
        <v>287</v>
      </c>
      <c r="QV40" s="76" t="s">
        <v>598</v>
      </c>
      <c r="QW40" s="77"/>
      <c r="QX40" s="78">
        <v>0.08</v>
      </c>
      <c r="QY40" s="68">
        <f>QY39*QX40</f>
        <v>41.46</v>
      </c>
      <c r="QZ40" s="83"/>
      <c r="RA40" s="73">
        <v>13</v>
      </c>
      <c r="RB40" s="76" t="s">
        <v>597</v>
      </c>
      <c r="RC40" s="77"/>
      <c r="RD40" s="73" t="s">
        <v>287</v>
      </c>
      <c r="RE40" s="76" t="s">
        <v>598</v>
      </c>
      <c r="RF40" s="77"/>
      <c r="RG40" s="78">
        <v>0.08</v>
      </c>
      <c r="RH40" s="68">
        <f>RH39*RG40</f>
        <v>36.26</v>
      </c>
      <c r="RI40" s="83"/>
      <c r="RJ40" s="73">
        <v>13</v>
      </c>
      <c r="RK40" s="76" t="s">
        <v>597</v>
      </c>
      <c r="RL40" s="77"/>
      <c r="RM40" s="73" t="s">
        <v>287</v>
      </c>
      <c r="RN40" s="76" t="s">
        <v>598</v>
      </c>
      <c r="RO40" s="77"/>
      <c r="RP40" s="78">
        <v>0.08</v>
      </c>
      <c r="RQ40" s="68">
        <f>RQ39*RP40</f>
        <v>31</v>
      </c>
      <c r="RR40" s="83"/>
      <c r="RS40" s="73">
        <v>13</v>
      </c>
      <c r="RT40" s="76" t="s">
        <v>597</v>
      </c>
      <c r="RU40" s="77"/>
      <c r="RV40" s="73" t="s">
        <v>287</v>
      </c>
      <c r="RW40" s="76" t="s">
        <v>598</v>
      </c>
      <c r="RX40" s="77"/>
      <c r="RY40" s="78">
        <v>0.08</v>
      </c>
      <c r="RZ40" s="68">
        <f>RZ39*RY40</f>
        <v>32.99</v>
      </c>
      <c r="SA40" s="83"/>
      <c r="SB40" s="73">
        <v>13</v>
      </c>
      <c r="SC40" s="76" t="s">
        <v>597</v>
      </c>
      <c r="SD40" s="77"/>
      <c r="SE40" s="73" t="s">
        <v>287</v>
      </c>
      <c r="SF40" s="76" t="s">
        <v>598</v>
      </c>
      <c r="SG40" s="77"/>
      <c r="SH40" s="78">
        <v>0.08</v>
      </c>
      <c r="SI40" s="68">
        <f>SI39*SH40</f>
        <v>37.02</v>
      </c>
      <c r="SJ40" s="83"/>
      <c r="SK40" s="73">
        <v>13</v>
      </c>
      <c r="SL40" s="76" t="s">
        <v>597</v>
      </c>
      <c r="SM40" s="77"/>
      <c r="SN40" s="73" t="s">
        <v>287</v>
      </c>
      <c r="SO40" s="76" t="s">
        <v>598</v>
      </c>
      <c r="SP40" s="77"/>
      <c r="SQ40" s="78">
        <v>0.08</v>
      </c>
      <c r="SR40" s="68">
        <f>SR39*SQ40</f>
        <v>33.11</v>
      </c>
      <c r="SS40" s="83"/>
      <c r="ST40" s="73">
        <v>13</v>
      </c>
      <c r="SU40" s="76" t="s">
        <v>597</v>
      </c>
      <c r="SV40" s="77"/>
      <c r="SW40" s="73" t="s">
        <v>287</v>
      </c>
      <c r="SX40" s="76" t="s">
        <v>598</v>
      </c>
      <c r="SY40" s="77"/>
      <c r="SZ40" s="78">
        <v>0.08</v>
      </c>
      <c r="TA40" s="68">
        <f>TA39*SZ40</f>
        <v>28.8</v>
      </c>
      <c r="TB40" s="83"/>
      <c r="TC40" s="73">
        <v>13</v>
      </c>
      <c r="TD40" s="76" t="s">
        <v>597</v>
      </c>
      <c r="TE40" s="77"/>
      <c r="TF40" s="73" t="s">
        <v>287</v>
      </c>
      <c r="TG40" s="76" t="s">
        <v>598</v>
      </c>
      <c r="TH40" s="77"/>
      <c r="TI40" s="78">
        <v>0.08</v>
      </c>
      <c r="TJ40" s="68">
        <f>TJ39*TI40</f>
        <v>33.98</v>
      </c>
      <c r="TK40" s="83"/>
      <c r="TL40" s="73">
        <v>13</v>
      </c>
      <c r="TM40" s="76" t="s">
        <v>597</v>
      </c>
      <c r="TN40" s="77"/>
      <c r="TO40" s="73" t="s">
        <v>287</v>
      </c>
      <c r="TP40" s="76" t="s">
        <v>598</v>
      </c>
      <c r="TQ40" s="77"/>
      <c r="TR40" s="78">
        <v>0.08</v>
      </c>
      <c r="TS40" s="68">
        <f>TS39*TR40</f>
        <v>36.97</v>
      </c>
      <c r="TT40" s="83"/>
      <c r="TU40" s="73">
        <v>13</v>
      </c>
      <c r="TV40" s="76" t="s">
        <v>597</v>
      </c>
      <c r="TW40" s="77"/>
      <c r="TX40" s="73" t="s">
        <v>287</v>
      </c>
      <c r="TY40" s="76" t="s">
        <v>598</v>
      </c>
      <c r="TZ40" s="77"/>
      <c r="UA40" s="78">
        <v>0.08</v>
      </c>
      <c r="UB40" s="68">
        <f>UB39*UA40</f>
        <v>39.4</v>
      </c>
      <c r="UC40" s="83"/>
      <c r="UD40" s="73">
        <v>13</v>
      </c>
      <c r="UE40" s="76" t="s">
        <v>597</v>
      </c>
      <c r="UF40" s="77"/>
      <c r="UG40" s="73" t="s">
        <v>287</v>
      </c>
      <c r="UH40" s="76" t="s">
        <v>598</v>
      </c>
      <c r="UI40" s="77"/>
      <c r="UJ40" s="78">
        <v>0.08</v>
      </c>
      <c r="UK40" s="68">
        <f>UK39*UJ40</f>
        <v>49.43</v>
      </c>
      <c r="UL40" s="83"/>
      <c r="UM40" s="73">
        <v>13</v>
      </c>
      <c r="UN40" s="76" t="s">
        <v>597</v>
      </c>
      <c r="UO40" s="77"/>
      <c r="UP40" s="73" t="s">
        <v>287</v>
      </c>
      <c r="UQ40" s="76" t="s">
        <v>598</v>
      </c>
      <c r="UR40" s="77"/>
      <c r="US40" s="78">
        <v>0.08</v>
      </c>
      <c r="UT40" s="68">
        <f>UT39*US40</f>
        <v>33.85</v>
      </c>
      <c r="UU40" s="83"/>
      <c r="UV40" s="73">
        <v>13</v>
      </c>
      <c r="UW40" s="76" t="s">
        <v>597</v>
      </c>
      <c r="UX40" s="77"/>
      <c r="UY40" s="73" t="s">
        <v>287</v>
      </c>
      <c r="UZ40" s="76" t="s">
        <v>598</v>
      </c>
      <c r="VA40" s="77"/>
      <c r="VB40" s="78">
        <v>0.08</v>
      </c>
      <c r="VC40" s="68">
        <f>VC39*VB40</f>
        <v>32.45</v>
      </c>
      <c r="VD40" s="83"/>
      <c r="VE40" s="73">
        <v>13</v>
      </c>
      <c r="VF40" s="76" t="s">
        <v>597</v>
      </c>
      <c r="VG40" s="77"/>
      <c r="VH40" s="73" t="s">
        <v>287</v>
      </c>
      <c r="VI40" s="76" t="s">
        <v>598</v>
      </c>
      <c r="VJ40" s="77"/>
      <c r="VK40" s="78">
        <v>0.08</v>
      </c>
      <c r="VL40" s="68">
        <f>VL39*VK40</f>
        <v>38.2</v>
      </c>
      <c r="VM40" s="83"/>
      <c r="VN40" s="73">
        <v>13</v>
      </c>
      <c r="VO40" s="76" t="s">
        <v>597</v>
      </c>
      <c r="VP40" s="77"/>
      <c r="VQ40" s="73" t="s">
        <v>287</v>
      </c>
      <c r="VR40" s="76" t="s">
        <v>598</v>
      </c>
      <c r="VS40" s="77"/>
      <c r="VT40" s="78">
        <v>0.08</v>
      </c>
      <c r="VU40" s="68">
        <f>VU39*VT40</f>
        <v>25.27</v>
      </c>
      <c r="VV40" s="83"/>
      <c r="VW40" s="73">
        <v>13</v>
      </c>
      <c r="VX40" s="76" t="s">
        <v>597</v>
      </c>
      <c r="VY40" s="77"/>
      <c r="VZ40" s="73" t="s">
        <v>287</v>
      </c>
      <c r="WA40" s="76" t="s">
        <v>598</v>
      </c>
      <c r="WB40" s="77"/>
      <c r="WC40" s="78">
        <v>0.08</v>
      </c>
      <c r="WD40" s="68">
        <f>WD39*WC40</f>
        <v>25.27</v>
      </c>
      <c r="WE40" s="83"/>
      <c r="WF40" s="73">
        <v>13</v>
      </c>
      <c r="WG40" s="76" t="s">
        <v>597</v>
      </c>
      <c r="WH40" s="77"/>
      <c r="WI40" s="73" t="s">
        <v>287</v>
      </c>
      <c r="WJ40" s="76" t="s">
        <v>598</v>
      </c>
      <c r="WK40" s="77"/>
      <c r="WL40" s="78">
        <v>0.08</v>
      </c>
      <c r="WM40" s="68">
        <f>WM39*WL40</f>
        <v>26.91</v>
      </c>
      <c r="WN40" s="83"/>
      <c r="WO40" s="73">
        <v>13</v>
      </c>
      <c r="WP40" s="76" t="s">
        <v>597</v>
      </c>
      <c r="WQ40" s="77"/>
      <c r="WR40" s="73" t="s">
        <v>287</v>
      </c>
      <c r="WS40" s="76" t="s">
        <v>598</v>
      </c>
      <c r="WT40" s="77"/>
      <c r="WU40" s="78">
        <v>0.08</v>
      </c>
      <c r="WV40" s="68">
        <f>WV39*WU40</f>
        <v>29.03</v>
      </c>
      <c r="WW40" s="83"/>
      <c r="WX40" s="73">
        <v>13</v>
      </c>
      <c r="WY40" s="76" t="s">
        <v>597</v>
      </c>
      <c r="WZ40" s="77"/>
      <c r="XA40" s="73" t="s">
        <v>287</v>
      </c>
      <c r="XB40" s="76" t="s">
        <v>598</v>
      </c>
      <c r="XC40" s="77"/>
      <c r="XD40" s="78">
        <v>0.08</v>
      </c>
      <c r="XE40" s="68">
        <f>XE39*XD40</f>
        <v>26.56</v>
      </c>
      <c r="XF40" s="83"/>
      <c r="XG40" s="73">
        <v>13</v>
      </c>
      <c r="XH40" s="76" t="s">
        <v>597</v>
      </c>
      <c r="XI40" s="77"/>
      <c r="XJ40" s="73" t="s">
        <v>287</v>
      </c>
      <c r="XK40" s="76" t="s">
        <v>598</v>
      </c>
      <c r="XL40" s="77"/>
      <c r="XM40" s="78">
        <v>0.08</v>
      </c>
      <c r="XN40" s="68">
        <f>XN39*XM40</f>
        <v>25.85</v>
      </c>
      <c r="XO40" s="83"/>
      <c r="XP40" s="73">
        <v>13</v>
      </c>
      <c r="XQ40" s="76" t="s">
        <v>597</v>
      </c>
      <c r="XR40" s="77"/>
      <c r="XS40" s="73" t="s">
        <v>287</v>
      </c>
      <c r="XT40" s="76" t="s">
        <v>598</v>
      </c>
      <c r="XU40" s="77"/>
      <c r="XV40" s="78">
        <v>0.08</v>
      </c>
      <c r="XW40" s="68">
        <f>XW39*XV40</f>
        <v>26.41</v>
      </c>
      <c r="XX40" s="83"/>
    </row>
    <row r="41" s="50" customFormat="1" ht="21" customHeight="1" spans="1:648">
      <c r="A41" s="73">
        <v>14</v>
      </c>
      <c r="B41" s="76" t="s">
        <v>599</v>
      </c>
      <c r="C41" s="77"/>
      <c r="D41" s="73" t="s">
        <v>287</v>
      </c>
      <c r="E41" s="76" t="s">
        <v>600</v>
      </c>
      <c r="F41" s="77"/>
      <c r="G41" s="75"/>
      <c r="H41" s="68">
        <f>H39+H40</f>
        <v>640.03</v>
      </c>
      <c r="I41" s="84">
        <f>H41*0.9955</f>
        <v>637.15</v>
      </c>
      <c r="J41" s="73">
        <v>14</v>
      </c>
      <c r="K41" s="76" t="s">
        <v>599</v>
      </c>
      <c r="L41" s="77"/>
      <c r="M41" s="73" t="s">
        <v>287</v>
      </c>
      <c r="N41" s="76" t="s">
        <v>600</v>
      </c>
      <c r="O41" s="77"/>
      <c r="P41" s="75"/>
      <c r="Q41" s="68">
        <f>Q39+Q40</f>
        <v>586.36</v>
      </c>
      <c r="R41" s="84">
        <f>Q41*0.9955</f>
        <v>583.72</v>
      </c>
      <c r="S41" s="73">
        <v>14</v>
      </c>
      <c r="T41" s="76" t="s">
        <v>599</v>
      </c>
      <c r="U41" s="77"/>
      <c r="V41" s="73" t="s">
        <v>287</v>
      </c>
      <c r="W41" s="76" t="s">
        <v>600</v>
      </c>
      <c r="X41" s="77"/>
      <c r="Y41" s="75"/>
      <c r="Z41" s="68">
        <f>Z39+Z40</f>
        <v>514.78</v>
      </c>
      <c r="AA41" s="84">
        <f>Z41*0.995534602</f>
        <v>512.48</v>
      </c>
      <c r="AB41" s="73">
        <v>14</v>
      </c>
      <c r="AC41" s="76" t="s">
        <v>599</v>
      </c>
      <c r="AD41" s="77"/>
      <c r="AE41" s="73" t="s">
        <v>287</v>
      </c>
      <c r="AF41" s="76" t="s">
        <v>600</v>
      </c>
      <c r="AG41" s="77"/>
      <c r="AH41" s="75"/>
      <c r="AI41" s="68">
        <f>AI39+AI40</f>
        <v>407.15</v>
      </c>
      <c r="AJ41" s="84">
        <f>AI41*0.995581</f>
        <v>405.35</v>
      </c>
      <c r="AK41" s="73">
        <v>14</v>
      </c>
      <c r="AL41" s="76" t="s">
        <v>599</v>
      </c>
      <c r="AM41" s="77"/>
      <c r="AN41" s="73" t="s">
        <v>287</v>
      </c>
      <c r="AO41" s="76" t="s">
        <v>600</v>
      </c>
      <c r="AP41" s="77"/>
      <c r="AQ41" s="75"/>
      <c r="AR41" s="68">
        <f>AR39+AR40</f>
        <v>423.54</v>
      </c>
      <c r="AS41" s="84">
        <f>AR41*0.995856418</f>
        <v>421.79</v>
      </c>
      <c r="AT41" s="73">
        <v>14</v>
      </c>
      <c r="AU41" s="76" t="s">
        <v>599</v>
      </c>
      <c r="AV41" s="77"/>
      <c r="AW41" s="73" t="s">
        <v>287</v>
      </c>
      <c r="AX41" s="76" t="s">
        <v>600</v>
      </c>
      <c r="AY41" s="77"/>
      <c r="AZ41" s="75"/>
      <c r="BA41" s="68">
        <f>BA39+BA40</f>
        <v>416.17</v>
      </c>
      <c r="BB41" s="84">
        <f>BA41*0.995534602</f>
        <v>414.31</v>
      </c>
      <c r="BC41" s="73">
        <v>14</v>
      </c>
      <c r="BD41" s="76" t="s">
        <v>599</v>
      </c>
      <c r="BE41" s="77"/>
      <c r="BF41" s="73" t="s">
        <v>287</v>
      </c>
      <c r="BG41" s="76" t="s">
        <v>600</v>
      </c>
      <c r="BH41" s="77"/>
      <c r="BI41" s="75"/>
      <c r="BJ41" s="68">
        <f>BJ39+BJ40</f>
        <v>414.8</v>
      </c>
      <c r="BK41" s="84">
        <f>BJ41*0.995534602</f>
        <v>412.95</v>
      </c>
      <c r="BL41" s="73">
        <v>14</v>
      </c>
      <c r="BM41" s="76" t="s">
        <v>599</v>
      </c>
      <c r="BN41" s="77"/>
      <c r="BO41" s="73" t="s">
        <v>287</v>
      </c>
      <c r="BP41" s="76" t="s">
        <v>600</v>
      </c>
      <c r="BQ41" s="77"/>
      <c r="BR41" s="75"/>
      <c r="BS41" s="68">
        <f>BS39+BS40</f>
        <v>400.33</v>
      </c>
      <c r="BT41" s="84">
        <f>BS41*0.995534602</f>
        <v>398.54</v>
      </c>
      <c r="BU41" s="73">
        <v>14</v>
      </c>
      <c r="BV41" s="76" t="s">
        <v>599</v>
      </c>
      <c r="BW41" s="77"/>
      <c r="BX41" s="73" t="s">
        <v>287</v>
      </c>
      <c r="BY41" s="76" t="s">
        <v>600</v>
      </c>
      <c r="BZ41" s="77"/>
      <c r="CA41" s="75"/>
      <c r="CB41" s="68">
        <f>CB39+CB40</f>
        <v>467.34</v>
      </c>
      <c r="CC41" s="84">
        <f>CB41*0.995534602</f>
        <v>465.25</v>
      </c>
      <c r="CD41" s="73">
        <v>14</v>
      </c>
      <c r="CE41" s="76" t="s">
        <v>599</v>
      </c>
      <c r="CF41" s="77"/>
      <c r="CG41" s="73" t="s">
        <v>287</v>
      </c>
      <c r="CH41" s="76" t="s">
        <v>600</v>
      </c>
      <c r="CI41" s="77"/>
      <c r="CJ41" s="75"/>
      <c r="CK41" s="68">
        <f>CK39+CK40</f>
        <v>507.88</v>
      </c>
      <c r="CL41" s="84">
        <f>CK41*0.995534602</f>
        <v>505.61</v>
      </c>
      <c r="CM41" s="73">
        <v>14</v>
      </c>
      <c r="CN41" s="76" t="s">
        <v>599</v>
      </c>
      <c r="CO41" s="77"/>
      <c r="CP41" s="73" t="s">
        <v>287</v>
      </c>
      <c r="CQ41" s="76" t="s">
        <v>600</v>
      </c>
      <c r="CR41" s="77"/>
      <c r="CS41" s="75"/>
      <c r="CT41" s="68">
        <f>CT39+CT40</f>
        <v>514.26</v>
      </c>
      <c r="CU41" s="84">
        <f>CT41*0.995534602</f>
        <v>511.96</v>
      </c>
      <c r="CV41" s="73">
        <v>14</v>
      </c>
      <c r="CW41" s="76" t="s">
        <v>599</v>
      </c>
      <c r="CX41" s="77"/>
      <c r="CY41" s="73" t="s">
        <v>287</v>
      </c>
      <c r="CZ41" s="76" t="s">
        <v>600</v>
      </c>
      <c r="DA41" s="77"/>
      <c r="DB41" s="75"/>
      <c r="DC41" s="68">
        <f>DC39+DC40</f>
        <v>509.1</v>
      </c>
      <c r="DD41" s="84">
        <f>DC41*0.995534602</f>
        <v>506.83</v>
      </c>
      <c r="DE41" s="73">
        <v>14</v>
      </c>
      <c r="DF41" s="76" t="s">
        <v>599</v>
      </c>
      <c r="DG41" s="77"/>
      <c r="DH41" s="73" t="s">
        <v>287</v>
      </c>
      <c r="DI41" s="76" t="s">
        <v>600</v>
      </c>
      <c r="DJ41" s="77"/>
      <c r="DK41" s="75"/>
      <c r="DL41" s="68">
        <f>DL39+DL40</f>
        <v>455.99</v>
      </c>
      <c r="DM41" s="84">
        <f>DL41*0.995534602</f>
        <v>453.95</v>
      </c>
      <c r="DN41" s="73">
        <v>14</v>
      </c>
      <c r="DO41" s="76" t="s">
        <v>599</v>
      </c>
      <c r="DP41" s="77"/>
      <c r="DQ41" s="73" t="s">
        <v>287</v>
      </c>
      <c r="DR41" s="76" t="s">
        <v>600</v>
      </c>
      <c r="DS41" s="77"/>
      <c r="DT41" s="75"/>
      <c r="DU41" s="68">
        <f>DU39+DU40</f>
        <v>423.54</v>
      </c>
      <c r="DV41" s="84">
        <f>DU41*0.995534602</f>
        <v>421.65</v>
      </c>
      <c r="DW41" s="73">
        <v>14</v>
      </c>
      <c r="DX41" s="76" t="s">
        <v>599</v>
      </c>
      <c r="DY41" s="77"/>
      <c r="DZ41" s="73" t="s">
        <v>287</v>
      </c>
      <c r="EA41" s="76" t="s">
        <v>600</v>
      </c>
      <c r="EB41" s="77"/>
      <c r="EC41" s="75"/>
      <c r="ED41" s="68">
        <f>ED39+ED40</f>
        <v>440.04</v>
      </c>
      <c r="EE41" s="84">
        <f>ED41*0.995534602</f>
        <v>438.08</v>
      </c>
      <c r="EF41" s="73">
        <v>14</v>
      </c>
      <c r="EG41" s="76" t="s">
        <v>599</v>
      </c>
      <c r="EH41" s="77"/>
      <c r="EI41" s="73" t="s">
        <v>287</v>
      </c>
      <c r="EJ41" s="76" t="s">
        <v>600</v>
      </c>
      <c r="EK41" s="77"/>
      <c r="EL41" s="75"/>
      <c r="EM41" s="68">
        <f>EM39+EM40</f>
        <v>439.65</v>
      </c>
      <c r="EN41" s="84">
        <f>EM41*0.995534602</f>
        <v>437.69</v>
      </c>
      <c r="EO41" s="73">
        <v>14</v>
      </c>
      <c r="EP41" s="76" t="s">
        <v>599</v>
      </c>
      <c r="EQ41" s="77"/>
      <c r="ER41" s="73" t="s">
        <v>287</v>
      </c>
      <c r="ES41" s="76" t="s">
        <v>600</v>
      </c>
      <c r="ET41" s="77"/>
      <c r="EU41" s="75"/>
      <c r="EV41" s="68">
        <f>EV39+EV40</f>
        <v>562.32</v>
      </c>
      <c r="EW41" s="84">
        <f>EV41*0.995534602</f>
        <v>559.81</v>
      </c>
      <c r="EX41" s="73">
        <v>14</v>
      </c>
      <c r="EY41" s="76" t="s">
        <v>599</v>
      </c>
      <c r="EZ41" s="77"/>
      <c r="FA41" s="73" t="s">
        <v>287</v>
      </c>
      <c r="FB41" s="76" t="s">
        <v>600</v>
      </c>
      <c r="FC41" s="77"/>
      <c r="FD41" s="75"/>
      <c r="FE41" s="68">
        <f>FE39+FE40</f>
        <v>573.08</v>
      </c>
      <c r="FF41" s="84">
        <f>FE41*0.995534602</f>
        <v>570.52</v>
      </c>
      <c r="FG41" s="73">
        <v>14</v>
      </c>
      <c r="FH41" s="76" t="s">
        <v>599</v>
      </c>
      <c r="FI41" s="77"/>
      <c r="FJ41" s="73" t="s">
        <v>287</v>
      </c>
      <c r="FK41" s="76" t="s">
        <v>600</v>
      </c>
      <c r="FL41" s="77"/>
      <c r="FM41" s="75"/>
      <c r="FN41" s="68">
        <f>FN39+FN40</f>
        <v>563.71</v>
      </c>
      <c r="FO41" s="84">
        <f>FN41*0.995534602</f>
        <v>561.19</v>
      </c>
      <c r="FP41" s="73">
        <v>14</v>
      </c>
      <c r="FQ41" s="76" t="s">
        <v>599</v>
      </c>
      <c r="FR41" s="77"/>
      <c r="FS41" s="73" t="s">
        <v>287</v>
      </c>
      <c r="FT41" s="76" t="s">
        <v>600</v>
      </c>
      <c r="FU41" s="77"/>
      <c r="FV41" s="75"/>
      <c r="FW41" s="68">
        <f>FW39+FW40</f>
        <v>533.56</v>
      </c>
      <c r="FX41" s="84">
        <f>FW41*0.995534602</f>
        <v>531.18</v>
      </c>
      <c r="FY41" s="73">
        <v>14</v>
      </c>
      <c r="FZ41" s="76" t="s">
        <v>599</v>
      </c>
      <c r="GA41" s="77"/>
      <c r="GB41" s="73" t="s">
        <v>287</v>
      </c>
      <c r="GC41" s="76" t="s">
        <v>600</v>
      </c>
      <c r="GD41" s="77"/>
      <c r="GE41" s="75"/>
      <c r="GF41" s="68">
        <f>GF39+GF40</f>
        <v>581.05</v>
      </c>
      <c r="GG41" s="84">
        <f>GF41*0.995534602</f>
        <v>578.46</v>
      </c>
      <c r="GH41" s="73">
        <v>14</v>
      </c>
      <c r="GI41" s="76" t="s">
        <v>599</v>
      </c>
      <c r="GJ41" s="77"/>
      <c r="GK41" s="73" t="s">
        <v>287</v>
      </c>
      <c r="GL41" s="76" t="s">
        <v>600</v>
      </c>
      <c r="GM41" s="77"/>
      <c r="GN41" s="75"/>
      <c r="GO41" s="68">
        <f>GO39+GO40</f>
        <v>536.09</v>
      </c>
      <c r="GP41" s="84">
        <f>GO41*0.995534602</f>
        <v>533.7</v>
      </c>
      <c r="GQ41" s="73">
        <v>14</v>
      </c>
      <c r="GR41" s="76" t="s">
        <v>599</v>
      </c>
      <c r="GS41" s="77"/>
      <c r="GT41" s="73" t="s">
        <v>287</v>
      </c>
      <c r="GU41" s="76" t="s">
        <v>600</v>
      </c>
      <c r="GV41" s="77"/>
      <c r="GW41" s="75"/>
      <c r="GX41" s="68">
        <f>GX39+GX40</f>
        <v>881.43</v>
      </c>
      <c r="GY41" s="84">
        <f>GX41*0.995534602</f>
        <v>877.49</v>
      </c>
      <c r="GZ41" s="73">
        <v>14</v>
      </c>
      <c r="HA41" s="76" t="s">
        <v>599</v>
      </c>
      <c r="HB41" s="77"/>
      <c r="HC41" s="73" t="s">
        <v>287</v>
      </c>
      <c r="HD41" s="76" t="s">
        <v>600</v>
      </c>
      <c r="HE41" s="77"/>
      <c r="HF41" s="75"/>
      <c r="HG41" s="68">
        <f>HG39+HG40</f>
        <v>519.56</v>
      </c>
      <c r="HH41" s="84">
        <f>HG41*0.995534602</f>
        <v>517.24</v>
      </c>
      <c r="HI41" s="73">
        <v>14</v>
      </c>
      <c r="HJ41" s="76" t="s">
        <v>599</v>
      </c>
      <c r="HK41" s="77"/>
      <c r="HL41" s="73" t="s">
        <v>287</v>
      </c>
      <c r="HM41" s="76" t="s">
        <v>600</v>
      </c>
      <c r="HN41" s="77"/>
      <c r="HO41" s="75"/>
      <c r="HP41" s="68">
        <f>HP39+HP40</f>
        <v>684.96</v>
      </c>
      <c r="HQ41" s="84">
        <f>HP41*0.995534602</f>
        <v>681.9</v>
      </c>
      <c r="HR41" s="73">
        <v>14</v>
      </c>
      <c r="HS41" s="76" t="s">
        <v>599</v>
      </c>
      <c r="HT41" s="77"/>
      <c r="HU41" s="73" t="s">
        <v>287</v>
      </c>
      <c r="HV41" s="76" t="s">
        <v>600</v>
      </c>
      <c r="HW41" s="77"/>
      <c r="HX41" s="75"/>
      <c r="HY41" s="68">
        <f>HY39+HY40</f>
        <v>629.79</v>
      </c>
      <c r="HZ41" s="84">
        <f>HY41*0.995534602</f>
        <v>626.98</v>
      </c>
      <c r="IA41" s="73">
        <v>14</v>
      </c>
      <c r="IB41" s="76" t="s">
        <v>599</v>
      </c>
      <c r="IC41" s="77"/>
      <c r="ID41" s="73" t="s">
        <v>287</v>
      </c>
      <c r="IE41" s="76" t="s">
        <v>600</v>
      </c>
      <c r="IF41" s="77"/>
      <c r="IG41" s="75"/>
      <c r="IH41" s="68">
        <f>IH39+IH40</f>
        <v>999.31</v>
      </c>
      <c r="II41" s="84">
        <f>IH41*0.995534602</f>
        <v>994.85</v>
      </c>
      <c r="IJ41" s="73">
        <v>14</v>
      </c>
      <c r="IK41" s="76" t="s">
        <v>599</v>
      </c>
      <c r="IL41" s="77"/>
      <c r="IM41" s="73" t="s">
        <v>287</v>
      </c>
      <c r="IN41" s="76" t="s">
        <v>600</v>
      </c>
      <c r="IO41" s="77"/>
      <c r="IP41" s="75"/>
      <c r="IQ41" s="68">
        <f>IQ39+IQ40</f>
        <v>985.26</v>
      </c>
      <c r="IR41" s="84">
        <f>IQ41*0.995534602</f>
        <v>980.86</v>
      </c>
      <c r="IS41" s="73">
        <v>14</v>
      </c>
      <c r="IT41" s="76" t="s">
        <v>599</v>
      </c>
      <c r="IU41" s="77"/>
      <c r="IV41" s="73" t="s">
        <v>287</v>
      </c>
      <c r="IW41" s="76" t="s">
        <v>600</v>
      </c>
      <c r="IX41" s="77"/>
      <c r="IY41" s="75"/>
      <c r="IZ41" s="68">
        <f>IZ39+IZ40</f>
        <v>801.52</v>
      </c>
      <c r="JA41" s="84">
        <f>IZ41*0.995534602</f>
        <v>797.94</v>
      </c>
      <c r="JB41" s="73">
        <v>14</v>
      </c>
      <c r="JC41" s="76" t="s">
        <v>599</v>
      </c>
      <c r="JD41" s="77"/>
      <c r="JE41" s="73" t="s">
        <v>287</v>
      </c>
      <c r="JF41" s="76" t="s">
        <v>600</v>
      </c>
      <c r="JG41" s="77"/>
      <c r="JH41" s="75"/>
      <c r="JI41" s="68">
        <f>JI39+JI40</f>
        <v>640.97</v>
      </c>
      <c r="JJ41" s="84">
        <f>JI41*0.995534602</f>
        <v>638.11</v>
      </c>
      <c r="JK41" s="73">
        <v>14</v>
      </c>
      <c r="JL41" s="76" t="s">
        <v>599</v>
      </c>
      <c r="JM41" s="77"/>
      <c r="JN41" s="73" t="s">
        <v>287</v>
      </c>
      <c r="JO41" s="76" t="s">
        <v>600</v>
      </c>
      <c r="JP41" s="77"/>
      <c r="JQ41" s="75"/>
      <c r="JR41" s="68">
        <f>JR39+JR40</f>
        <v>731.7</v>
      </c>
      <c r="JS41" s="84">
        <f>JR41*0.995534602</f>
        <v>728.43</v>
      </c>
      <c r="JT41" s="73">
        <v>14</v>
      </c>
      <c r="JU41" s="76" t="s">
        <v>599</v>
      </c>
      <c r="JV41" s="77"/>
      <c r="JW41" s="73" t="s">
        <v>287</v>
      </c>
      <c r="JX41" s="76" t="s">
        <v>600</v>
      </c>
      <c r="JY41" s="77"/>
      <c r="JZ41" s="75"/>
      <c r="KA41" s="68">
        <f>KA39+KA40</f>
        <v>1028.21</v>
      </c>
      <c r="KB41" s="84">
        <f>KA41*0.995534602</f>
        <v>1023.62</v>
      </c>
      <c r="KC41" s="73">
        <v>14</v>
      </c>
      <c r="KD41" s="76" t="s">
        <v>599</v>
      </c>
      <c r="KE41" s="77"/>
      <c r="KF41" s="73" t="s">
        <v>287</v>
      </c>
      <c r="KG41" s="76" t="s">
        <v>600</v>
      </c>
      <c r="KH41" s="77"/>
      <c r="KI41" s="75"/>
      <c r="KJ41" s="68">
        <f>KJ39+KJ40</f>
        <v>669.37</v>
      </c>
      <c r="KK41" s="84">
        <f>KJ41*0.995534602</f>
        <v>666.38</v>
      </c>
      <c r="KL41" s="73">
        <v>14</v>
      </c>
      <c r="KM41" s="76" t="s">
        <v>599</v>
      </c>
      <c r="KN41" s="77"/>
      <c r="KO41" s="73" t="s">
        <v>287</v>
      </c>
      <c r="KP41" s="76" t="s">
        <v>600</v>
      </c>
      <c r="KQ41" s="77"/>
      <c r="KR41" s="75"/>
      <c r="KS41" s="68">
        <f>KS39+KS40</f>
        <v>529.2</v>
      </c>
      <c r="KT41" s="84">
        <f>KS41*0.995534602</f>
        <v>526.84</v>
      </c>
      <c r="KU41" s="73">
        <v>14</v>
      </c>
      <c r="KV41" s="76" t="s">
        <v>599</v>
      </c>
      <c r="KW41" s="77"/>
      <c r="KX41" s="73" t="s">
        <v>287</v>
      </c>
      <c r="KY41" s="76" t="s">
        <v>600</v>
      </c>
      <c r="KZ41" s="77"/>
      <c r="LA41" s="75"/>
      <c r="LB41" s="68">
        <f>LB39+LB40</f>
        <v>620.83</v>
      </c>
      <c r="LC41" s="84">
        <f>LB41*0.995534602</f>
        <v>618.06</v>
      </c>
      <c r="LD41" s="73">
        <v>14</v>
      </c>
      <c r="LE41" s="76" t="s">
        <v>599</v>
      </c>
      <c r="LF41" s="77"/>
      <c r="LG41" s="73" t="s">
        <v>287</v>
      </c>
      <c r="LH41" s="76" t="s">
        <v>600</v>
      </c>
      <c r="LI41" s="77"/>
      <c r="LJ41" s="75"/>
      <c r="LK41" s="68">
        <f>LK39+LK40</f>
        <v>649.58</v>
      </c>
      <c r="LL41" s="84">
        <f>LK41*0.995534602</f>
        <v>646.68</v>
      </c>
      <c r="LM41" s="73">
        <v>14</v>
      </c>
      <c r="LN41" s="76" t="s">
        <v>599</v>
      </c>
      <c r="LO41" s="77"/>
      <c r="LP41" s="73" t="s">
        <v>287</v>
      </c>
      <c r="LQ41" s="76" t="s">
        <v>600</v>
      </c>
      <c r="LR41" s="77"/>
      <c r="LS41" s="75"/>
      <c r="LT41" s="68">
        <f>LT39+LT40</f>
        <v>524.75</v>
      </c>
      <c r="LU41" s="84">
        <f>LT41*0.995534602</f>
        <v>522.41</v>
      </c>
      <c r="LV41" s="73">
        <v>14</v>
      </c>
      <c r="LW41" s="76" t="s">
        <v>599</v>
      </c>
      <c r="LX41" s="77"/>
      <c r="LY41" s="73" t="s">
        <v>287</v>
      </c>
      <c r="LZ41" s="76" t="s">
        <v>600</v>
      </c>
      <c r="MA41" s="77"/>
      <c r="MB41" s="75"/>
      <c r="MC41" s="68">
        <f>MC39+MC40</f>
        <v>462.61</v>
      </c>
      <c r="MD41" s="84">
        <f>MC41*0.995534602</f>
        <v>460.54</v>
      </c>
      <c r="ME41" s="73">
        <v>14</v>
      </c>
      <c r="MF41" s="76" t="s">
        <v>599</v>
      </c>
      <c r="MG41" s="77"/>
      <c r="MH41" s="73" t="s">
        <v>287</v>
      </c>
      <c r="MI41" s="76" t="s">
        <v>600</v>
      </c>
      <c r="MJ41" s="77"/>
      <c r="MK41" s="75"/>
      <c r="ML41" s="68">
        <f>ML39+ML40</f>
        <v>495.55</v>
      </c>
      <c r="MM41" s="84">
        <f>ML41*0.995534602</f>
        <v>493.34</v>
      </c>
      <c r="MN41" s="73">
        <v>14</v>
      </c>
      <c r="MO41" s="76" t="s">
        <v>599</v>
      </c>
      <c r="MP41" s="77"/>
      <c r="MQ41" s="73" t="s">
        <v>287</v>
      </c>
      <c r="MR41" s="76" t="s">
        <v>600</v>
      </c>
      <c r="MS41" s="77"/>
      <c r="MT41" s="75"/>
      <c r="MU41" s="68">
        <f>MU39+MU40</f>
        <v>728.04</v>
      </c>
      <c r="MV41" s="84">
        <f>MU41*0.995534602</f>
        <v>724.79</v>
      </c>
      <c r="MW41" s="73">
        <v>14</v>
      </c>
      <c r="MX41" s="76" t="s">
        <v>599</v>
      </c>
      <c r="MY41" s="77"/>
      <c r="MZ41" s="73" t="s">
        <v>287</v>
      </c>
      <c r="NA41" s="76" t="s">
        <v>600</v>
      </c>
      <c r="NB41" s="77"/>
      <c r="NC41" s="75"/>
      <c r="ND41" s="68">
        <f>ND39+ND40</f>
        <v>626.53</v>
      </c>
      <c r="NE41" s="84">
        <f>ND41*0.995534602</f>
        <v>623.73</v>
      </c>
      <c r="NF41" s="73">
        <v>14</v>
      </c>
      <c r="NG41" s="76" t="s">
        <v>599</v>
      </c>
      <c r="NH41" s="77"/>
      <c r="NI41" s="73" t="s">
        <v>287</v>
      </c>
      <c r="NJ41" s="76" t="s">
        <v>600</v>
      </c>
      <c r="NK41" s="77"/>
      <c r="NL41" s="75"/>
      <c r="NM41" s="68">
        <f>NM39+NM40</f>
        <v>622.7</v>
      </c>
      <c r="NN41" s="84">
        <f>NM41*0.995534602</f>
        <v>619.92</v>
      </c>
      <c r="NO41" s="73">
        <v>14</v>
      </c>
      <c r="NP41" s="76" t="s">
        <v>599</v>
      </c>
      <c r="NQ41" s="77"/>
      <c r="NR41" s="73" t="s">
        <v>287</v>
      </c>
      <c r="NS41" s="76" t="s">
        <v>600</v>
      </c>
      <c r="NT41" s="77"/>
      <c r="NU41" s="75"/>
      <c r="NV41" s="68">
        <f>NV39+NV40</f>
        <v>539.06</v>
      </c>
      <c r="NW41" s="84">
        <f>NV41*0.995534602</f>
        <v>536.65</v>
      </c>
      <c r="NX41" s="73">
        <v>14</v>
      </c>
      <c r="NY41" s="76" t="s">
        <v>599</v>
      </c>
      <c r="NZ41" s="77"/>
      <c r="OA41" s="73" t="s">
        <v>287</v>
      </c>
      <c r="OB41" s="76" t="s">
        <v>600</v>
      </c>
      <c r="OC41" s="77"/>
      <c r="OD41" s="75"/>
      <c r="OE41" s="68">
        <f>OE39+OE40</f>
        <v>343.46</v>
      </c>
      <c r="OF41" s="84">
        <f>OE41*0.995534602</f>
        <v>341.93</v>
      </c>
      <c r="OG41" s="73">
        <v>14</v>
      </c>
      <c r="OH41" s="76" t="s">
        <v>599</v>
      </c>
      <c r="OI41" s="77"/>
      <c r="OJ41" s="73" t="s">
        <v>287</v>
      </c>
      <c r="OK41" s="76" t="s">
        <v>600</v>
      </c>
      <c r="OL41" s="77"/>
      <c r="OM41" s="75"/>
      <c r="ON41" s="68">
        <f>ON39+ON40</f>
        <v>317.64</v>
      </c>
      <c r="OO41" s="84">
        <f>ON41*0.995534602</f>
        <v>316.22</v>
      </c>
      <c r="OP41" s="73">
        <v>14</v>
      </c>
      <c r="OQ41" s="76" t="s">
        <v>599</v>
      </c>
      <c r="OR41" s="77"/>
      <c r="OS41" s="73" t="s">
        <v>287</v>
      </c>
      <c r="OT41" s="76" t="s">
        <v>600</v>
      </c>
      <c r="OU41" s="77"/>
      <c r="OV41" s="75"/>
      <c r="OW41" s="68">
        <f>OW39+OW40</f>
        <v>343.12</v>
      </c>
      <c r="OX41" s="84">
        <f>OW41*0.995534602</f>
        <v>341.59</v>
      </c>
      <c r="OY41" s="73">
        <v>14</v>
      </c>
      <c r="OZ41" s="76" t="s">
        <v>599</v>
      </c>
      <c r="PA41" s="77"/>
      <c r="PB41" s="73" t="s">
        <v>287</v>
      </c>
      <c r="PC41" s="76" t="s">
        <v>600</v>
      </c>
      <c r="PD41" s="77"/>
      <c r="PE41" s="75"/>
      <c r="PF41" s="68">
        <f>PF39+PF40</f>
        <v>485.9</v>
      </c>
      <c r="PG41" s="84">
        <f>PF41*0.995534602</f>
        <v>483.73</v>
      </c>
      <c r="PH41" s="73">
        <v>14</v>
      </c>
      <c r="PI41" s="76" t="s">
        <v>599</v>
      </c>
      <c r="PJ41" s="77"/>
      <c r="PK41" s="73" t="s">
        <v>287</v>
      </c>
      <c r="PL41" s="76" t="s">
        <v>600</v>
      </c>
      <c r="PM41" s="77"/>
      <c r="PN41" s="75"/>
      <c r="PO41" s="68">
        <f>PO39+PO40</f>
        <v>565.43</v>
      </c>
      <c r="PP41" s="84">
        <f>PO41*0.995534602</f>
        <v>562.91</v>
      </c>
      <c r="PQ41" s="73">
        <v>14</v>
      </c>
      <c r="PR41" s="76" t="s">
        <v>599</v>
      </c>
      <c r="PS41" s="77"/>
      <c r="PT41" s="73" t="s">
        <v>287</v>
      </c>
      <c r="PU41" s="76" t="s">
        <v>600</v>
      </c>
      <c r="PV41" s="77"/>
      <c r="PW41" s="75"/>
      <c r="PX41" s="68">
        <f>PX39+PX40</f>
        <v>584.84</v>
      </c>
      <c r="PY41" s="84">
        <f>PX41*0.995534602</f>
        <v>582.23</v>
      </c>
      <c r="PZ41" s="73">
        <v>14</v>
      </c>
      <c r="QA41" s="76" t="s">
        <v>599</v>
      </c>
      <c r="QB41" s="77"/>
      <c r="QC41" s="73" t="s">
        <v>287</v>
      </c>
      <c r="QD41" s="76" t="s">
        <v>600</v>
      </c>
      <c r="QE41" s="77"/>
      <c r="QF41" s="75"/>
      <c r="QG41" s="68">
        <f>QG39+QG40</f>
        <v>514.92</v>
      </c>
      <c r="QH41" s="84">
        <f>QG41*0.995534602</f>
        <v>512.62</v>
      </c>
      <c r="QI41" s="73">
        <v>14</v>
      </c>
      <c r="QJ41" s="76" t="s">
        <v>599</v>
      </c>
      <c r="QK41" s="77"/>
      <c r="QL41" s="73" t="s">
        <v>287</v>
      </c>
      <c r="QM41" s="76" t="s">
        <v>600</v>
      </c>
      <c r="QN41" s="77"/>
      <c r="QO41" s="75"/>
      <c r="QP41" s="68">
        <f>QP39+QP40</f>
        <v>466.1</v>
      </c>
      <c r="QQ41" s="84">
        <f>QP41*0.995534602</f>
        <v>464.02</v>
      </c>
      <c r="QR41" s="73">
        <v>14</v>
      </c>
      <c r="QS41" s="76" t="s">
        <v>599</v>
      </c>
      <c r="QT41" s="77"/>
      <c r="QU41" s="73" t="s">
        <v>287</v>
      </c>
      <c r="QV41" s="76" t="s">
        <v>600</v>
      </c>
      <c r="QW41" s="77"/>
      <c r="QX41" s="75"/>
      <c r="QY41" s="68">
        <f>QY39+QY40</f>
        <v>559.67</v>
      </c>
      <c r="QZ41" s="84">
        <f>QY41*0.995534602</f>
        <v>557.17</v>
      </c>
      <c r="RA41" s="73">
        <v>14</v>
      </c>
      <c r="RB41" s="76" t="s">
        <v>599</v>
      </c>
      <c r="RC41" s="77"/>
      <c r="RD41" s="73" t="s">
        <v>287</v>
      </c>
      <c r="RE41" s="76" t="s">
        <v>600</v>
      </c>
      <c r="RF41" s="77"/>
      <c r="RG41" s="75"/>
      <c r="RH41" s="68">
        <f>RH39+RH40</f>
        <v>489.56</v>
      </c>
      <c r="RI41" s="84">
        <f>RH41*0.995534602</f>
        <v>487.37</v>
      </c>
      <c r="RJ41" s="73">
        <v>14</v>
      </c>
      <c r="RK41" s="76" t="s">
        <v>599</v>
      </c>
      <c r="RL41" s="77"/>
      <c r="RM41" s="73" t="s">
        <v>287</v>
      </c>
      <c r="RN41" s="76" t="s">
        <v>600</v>
      </c>
      <c r="RO41" s="77"/>
      <c r="RP41" s="75"/>
      <c r="RQ41" s="68">
        <f>RQ39+RQ40</f>
        <v>418.48</v>
      </c>
      <c r="RR41" s="84">
        <f>RQ41*0.995534602</f>
        <v>416.61</v>
      </c>
      <c r="RS41" s="73">
        <v>14</v>
      </c>
      <c r="RT41" s="76" t="s">
        <v>599</v>
      </c>
      <c r="RU41" s="77"/>
      <c r="RV41" s="73" t="s">
        <v>287</v>
      </c>
      <c r="RW41" s="76" t="s">
        <v>600</v>
      </c>
      <c r="RX41" s="77"/>
      <c r="RY41" s="75"/>
      <c r="RZ41" s="68">
        <f>RZ39+RZ40</f>
        <v>445.33</v>
      </c>
      <c r="SA41" s="84">
        <f>RZ41*0.995534602</f>
        <v>443.34</v>
      </c>
      <c r="SB41" s="73">
        <v>14</v>
      </c>
      <c r="SC41" s="76" t="s">
        <v>599</v>
      </c>
      <c r="SD41" s="77"/>
      <c r="SE41" s="73" t="s">
        <v>287</v>
      </c>
      <c r="SF41" s="76" t="s">
        <v>600</v>
      </c>
      <c r="SG41" s="77"/>
      <c r="SH41" s="75"/>
      <c r="SI41" s="68">
        <f>SI39+SI40</f>
        <v>499.74</v>
      </c>
      <c r="SJ41" s="84">
        <f>SI41*0.995534602</f>
        <v>497.51</v>
      </c>
      <c r="SK41" s="73">
        <v>14</v>
      </c>
      <c r="SL41" s="76" t="s">
        <v>599</v>
      </c>
      <c r="SM41" s="77"/>
      <c r="SN41" s="73" t="s">
        <v>287</v>
      </c>
      <c r="SO41" s="76" t="s">
        <v>600</v>
      </c>
      <c r="SP41" s="77"/>
      <c r="SQ41" s="75"/>
      <c r="SR41" s="68">
        <f>SR39+SR40</f>
        <v>447.04</v>
      </c>
      <c r="SS41" s="84">
        <f>SR41*0.995534602</f>
        <v>445.04</v>
      </c>
      <c r="ST41" s="73">
        <v>14</v>
      </c>
      <c r="SU41" s="76" t="s">
        <v>599</v>
      </c>
      <c r="SV41" s="77"/>
      <c r="SW41" s="73" t="s">
        <v>287</v>
      </c>
      <c r="SX41" s="76" t="s">
        <v>600</v>
      </c>
      <c r="SY41" s="77"/>
      <c r="SZ41" s="75"/>
      <c r="TA41" s="68">
        <f>TA39+TA40</f>
        <v>388.86</v>
      </c>
      <c r="TB41" s="84">
        <f>TA41*0.995534602</f>
        <v>387.12</v>
      </c>
      <c r="TC41" s="73">
        <v>14</v>
      </c>
      <c r="TD41" s="76" t="s">
        <v>599</v>
      </c>
      <c r="TE41" s="77"/>
      <c r="TF41" s="73" t="s">
        <v>287</v>
      </c>
      <c r="TG41" s="76" t="s">
        <v>600</v>
      </c>
      <c r="TH41" s="77"/>
      <c r="TI41" s="75"/>
      <c r="TJ41" s="68">
        <f>TJ39+TJ40</f>
        <v>458.76</v>
      </c>
      <c r="TK41" s="84">
        <f>TJ41*0.995534602</f>
        <v>456.71</v>
      </c>
      <c r="TL41" s="73">
        <v>14</v>
      </c>
      <c r="TM41" s="76" t="s">
        <v>599</v>
      </c>
      <c r="TN41" s="77"/>
      <c r="TO41" s="73" t="s">
        <v>287</v>
      </c>
      <c r="TP41" s="76" t="s">
        <v>600</v>
      </c>
      <c r="TQ41" s="77"/>
      <c r="TR41" s="75"/>
      <c r="TS41" s="68">
        <f>TS39+TS40</f>
        <v>499.09</v>
      </c>
      <c r="TT41" s="84">
        <f>TS41*0.995534602</f>
        <v>496.86</v>
      </c>
      <c r="TU41" s="73">
        <v>14</v>
      </c>
      <c r="TV41" s="76" t="s">
        <v>599</v>
      </c>
      <c r="TW41" s="77"/>
      <c r="TX41" s="73" t="s">
        <v>287</v>
      </c>
      <c r="TY41" s="76" t="s">
        <v>600</v>
      </c>
      <c r="TZ41" s="77"/>
      <c r="UA41" s="75"/>
      <c r="UB41" s="68">
        <f>UB39+UB40</f>
        <v>531.92</v>
      </c>
      <c r="UC41" s="84">
        <f>UB41*0.995534602</f>
        <v>529.54</v>
      </c>
      <c r="UD41" s="73">
        <v>14</v>
      </c>
      <c r="UE41" s="76" t="s">
        <v>599</v>
      </c>
      <c r="UF41" s="77"/>
      <c r="UG41" s="73" t="s">
        <v>287</v>
      </c>
      <c r="UH41" s="76" t="s">
        <v>600</v>
      </c>
      <c r="UI41" s="77"/>
      <c r="UJ41" s="75"/>
      <c r="UK41" s="68">
        <f>UK39+UK40</f>
        <v>667.28</v>
      </c>
      <c r="UL41" s="84">
        <f>UK41*0.995534602</f>
        <v>664.3</v>
      </c>
      <c r="UM41" s="73">
        <v>14</v>
      </c>
      <c r="UN41" s="76" t="s">
        <v>599</v>
      </c>
      <c r="UO41" s="77"/>
      <c r="UP41" s="73" t="s">
        <v>287</v>
      </c>
      <c r="UQ41" s="76" t="s">
        <v>600</v>
      </c>
      <c r="UR41" s="77"/>
      <c r="US41" s="75"/>
      <c r="UT41" s="68">
        <f>UT39+UT40</f>
        <v>456.98</v>
      </c>
      <c r="UU41" s="84">
        <f>UT41*0.995534602</f>
        <v>454.94</v>
      </c>
      <c r="UV41" s="73">
        <v>14</v>
      </c>
      <c r="UW41" s="76" t="s">
        <v>599</v>
      </c>
      <c r="UX41" s="77"/>
      <c r="UY41" s="73" t="s">
        <v>287</v>
      </c>
      <c r="UZ41" s="76" t="s">
        <v>600</v>
      </c>
      <c r="VA41" s="77"/>
      <c r="VB41" s="75"/>
      <c r="VC41" s="68">
        <f>VC39+VC40</f>
        <v>438.11</v>
      </c>
      <c r="VD41" s="84">
        <f>VC41*0.995534602</f>
        <v>436.15</v>
      </c>
      <c r="VE41" s="73">
        <v>14</v>
      </c>
      <c r="VF41" s="76" t="s">
        <v>599</v>
      </c>
      <c r="VG41" s="77"/>
      <c r="VH41" s="73" t="s">
        <v>287</v>
      </c>
      <c r="VI41" s="76" t="s">
        <v>600</v>
      </c>
      <c r="VJ41" s="77"/>
      <c r="VK41" s="75"/>
      <c r="VL41" s="68">
        <f>VL39+VL40</f>
        <v>515.7</v>
      </c>
      <c r="VM41" s="84">
        <f>VL41*0.995534602</f>
        <v>513.4</v>
      </c>
      <c r="VN41" s="73">
        <v>14</v>
      </c>
      <c r="VO41" s="76" t="s">
        <v>599</v>
      </c>
      <c r="VP41" s="77"/>
      <c r="VQ41" s="73" t="s">
        <v>287</v>
      </c>
      <c r="VR41" s="76" t="s">
        <v>600</v>
      </c>
      <c r="VS41" s="77"/>
      <c r="VT41" s="75"/>
      <c r="VU41" s="68">
        <f>VU39+VU40</f>
        <v>341.17</v>
      </c>
      <c r="VV41" s="84">
        <f>VU41*0.995534602</f>
        <v>339.65</v>
      </c>
      <c r="VW41" s="73">
        <v>14</v>
      </c>
      <c r="VX41" s="76" t="s">
        <v>599</v>
      </c>
      <c r="VY41" s="77"/>
      <c r="VZ41" s="73" t="s">
        <v>287</v>
      </c>
      <c r="WA41" s="76" t="s">
        <v>600</v>
      </c>
      <c r="WB41" s="77"/>
      <c r="WC41" s="75"/>
      <c r="WD41" s="68">
        <f>WD39+WD40</f>
        <v>341.17</v>
      </c>
      <c r="WE41" s="84">
        <f>WD41*0.995534602</f>
        <v>339.65</v>
      </c>
      <c r="WF41" s="73">
        <v>14</v>
      </c>
      <c r="WG41" s="76" t="s">
        <v>599</v>
      </c>
      <c r="WH41" s="77"/>
      <c r="WI41" s="73" t="s">
        <v>287</v>
      </c>
      <c r="WJ41" s="76" t="s">
        <v>600</v>
      </c>
      <c r="WK41" s="77"/>
      <c r="WL41" s="75"/>
      <c r="WM41" s="68">
        <f>WM39+WM40</f>
        <v>363.24</v>
      </c>
      <c r="WN41" s="84">
        <f>WM41*0.995534602</f>
        <v>361.62</v>
      </c>
      <c r="WO41" s="73">
        <v>14</v>
      </c>
      <c r="WP41" s="76" t="s">
        <v>599</v>
      </c>
      <c r="WQ41" s="77"/>
      <c r="WR41" s="73" t="s">
        <v>287</v>
      </c>
      <c r="WS41" s="76" t="s">
        <v>600</v>
      </c>
      <c r="WT41" s="77"/>
      <c r="WU41" s="75"/>
      <c r="WV41" s="68">
        <f>WV39+WV40</f>
        <v>391.96</v>
      </c>
      <c r="WW41" s="84">
        <f>WV41*0.995534602</f>
        <v>390.21</v>
      </c>
      <c r="WX41" s="73">
        <v>14</v>
      </c>
      <c r="WY41" s="76" t="s">
        <v>599</v>
      </c>
      <c r="WZ41" s="77"/>
      <c r="XA41" s="73" t="s">
        <v>287</v>
      </c>
      <c r="XB41" s="76" t="s">
        <v>600</v>
      </c>
      <c r="XC41" s="77"/>
      <c r="XD41" s="75"/>
      <c r="XE41" s="68">
        <f>XE39+XE40</f>
        <v>358.57</v>
      </c>
      <c r="XF41" s="84">
        <f>XE41*0.995534602</f>
        <v>356.97</v>
      </c>
      <c r="XG41" s="73">
        <v>14</v>
      </c>
      <c r="XH41" s="76" t="s">
        <v>599</v>
      </c>
      <c r="XI41" s="77"/>
      <c r="XJ41" s="73" t="s">
        <v>287</v>
      </c>
      <c r="XK41" s="76" t="s">
        <v>600</v>
      </c>
      <c r="XL41" s="77"/>
      <c r="XM41" s="75"/>
      <c r="XN41" s="68">
        <f>XN39+XN40</f>
        <v>349</v>
      </c>
      <c r="XO41" s="84">
        <f>XN41*0.995534602</f>
        <v>347.44</v>
      </c>
      <c r="XP41" s="73">
        <v>14</v>
      </c>
      <c r="XQ41" s="76" t="s">
        <v>599</v>
      </c>
      <c r="XR41" s="77"/>
      <c r="XS41" s="73" t="s">
        <v>287</v>
      </c>
      <c r="XT41" s="76" t="s">
        <v>600</v>
      </c>
      <c r="XU41" s="77"/>
      <c r="XV41" s="75"/>
      <c r="XW41" s="68">
        <f>XW39+XW40</f>
        <v>356.54</v>
      </c>
      <c r="XX41" s="84">
        <f>XW41*0.995534602</f>
        <v>354.95</v>
      </c>
    </row>
    <row r="42" s="50" customFormat="1" ht="30" customHeight="1" spans="68:69">
      <c r="BP42" s="50">
        <v>0.26</v>
      </c>
      <c r="BQ42" s="50">
        <f>BP42*BP44</f>
        <v>0.245555555555555</v>
      </c>
    </row>
    <row r="43" s="50" customFormat="1" ht="30" customHeight="1" spans="5:69">
      <c r="E43"/>
      <c r="F43" s="50">
        <f>'栾川山水文苑s1地块12-20#楼铝合金门窗招标清单汇总表2'!J76</f>
        <v>0</v>
      </c>
      <c r="BP43" s="50">
        <v>0.64</v>
      </c>
      <c r="BQ43" s="50">
        <f>BP43*BP44</f>
        <v>0.604444444444444</v>
      </c>
    </row>
    <row r="44" s="50" customFormat="1" ht="33" customHeight="1" spans="50:68">
      <c r="AX44" s="50">
        <v>0.36</v>
      </c>
      <c r="AY44" s="50">
        <f>AX44*AX46</f>
        <v>0.34</v>
      </c>
      <c r="BP44" s="50">
        <f>0.85/0.9</f>
        <v>0.944444444444444</v>
      </c>
    </row>
    <row r="45" s="50" customFormat="1" ht="33" customHeight="1" spans="50:51">
      <c r="AX45" s="50">
        <v>0.54</v>
      </c>
      <c r="AY45" s="50">
        <f>AX45*AX46</f>
        <v>0.51</v>
      </c>
    </row>
    <row r="46" s="50" customFormat="1" ht="33" customHeight="1" spans="50:50">
      <c r="AX46" s="50">
        <f>0.85/0.9</f>
        <v>0.944444444444444</v>
      </c>
    </row>
    <row r="47" s="50" customFormat="1" ht="33" customHeight="1"/>
    <row r="48" s="50" customFormat="1" ht="33" customHeight="1"/>
    <row r="49" s="50" customFormat="1" ht="33" customHeight="1" spans="9:9">
      <c r="I49" s="50" t="s">
        <v>601</v>
      </c>
    </row>
    <row r="50" s="50" customFormat="1" ht="33" customHeight="1"/>
    <row r="51" s="50" customFormat="1" ht="33" customHeight="1"/>
    <row r="52" s="50" customFormat="1" ht="33" customHeight="1"/>
    <row r="70" ht="23" customHeight="1"/>
    <row r="71" ht="27" customHeight="1"/>
    <row r="72" ht="19" customHeight="1"/>
  </sheetData>
  <mergeCells count="3672">
    <mergeCell ref="A1:I1"/>
    <mergeCell ref="J1:R1"/>
    <mergeCell ref="S1:AA1"/>
    <mergeCell ref="AB1:AJ1"/>
    <mergeCell ref="AK1:AS1"/>
    <mergeCell ref="AT1:BB1"/>
    <mergeCell ref="BC1:BK1"/>
    <mergeCell ref="BL1:BT1"/>
    <mergeCell ref="BU1:CC1"/>
    <mergeCell ref="CD1:CL1"/>
    <mergeCell ref="CM1:CU1"/>
    <mergeCell ref="CV1:DD1"/>
    <mergeCell ref="DE1:DM1"/>
    <mergeCell ref="DN1:DV1"/>
    <mergeCell ref="DW1:EE1"/>
    <mergeCell ref="EF1:EN1"/>
    <mergeCell ref="EO1:EW1"/>
    <mergeCell ref="EX1:FF1"/>
    <mergeCell ref="FG1:FO1"/>
    <mergeCell ref="FP1:FX1"/>
    <mergeCell ref="FY1:GG1"/>
    <mergeCell ref="GH1:GP1"/>
    <mergeCell ref="GQ1:GY1"/>
    <mergeCell ref="GZ1:HH1"/>
    <mergeCell ref="HI1:HQ1"/>
    <mergeCell ref="HR1:HZ1"/>
    <mergeCell ref="IA1:II1"/>
    <mergeCell ref="IJ1:IR1"/>
    <mergeCell ref="IS1:JA1"/>
    <mergeCell ref="JB1:JJ1"/>
    <mergeCell ref="JK1:JS1"/>
    <mergeCell ref="JT1:KB1"/>
    <mergeCell ref="KC1:KK1"/>
    <mergeCell ref="KL1:KT1"/>
    <mergeCell ref="KU1:LC1"/>
    <mergeCell ref="LD1:LL1"/>
    <mergeCell ref="LM1:LU1"/>
    <mergeCell ref="LV1:MD1"/>
    <mergeCell ref="ME1:MM1"/>
    <mergeCell ref="MN1:MV1"/>
    <mergeCell ref="MW1:NE1"/>
    <mergeCell ref="NF1:NN1"/>
    <mergeCell ref="NO1:NW1"/>
    <mergeCell ref="NX1:OF1"/>
    <mergeCell ref="OG1:OO1"/>
    <mergeCell ref="OP1:OX1"/>
    <mergeCell ref="OY1:PG1"/>
    <mergeCell ref="PH1:PP1"/>
    <mergeCell ref="PQ1:PY1"/>
    <mergeCell ref="PZ1:QH1"/>
    <mergeCell ref="QI1:QQ1"/>
    <mergeCell ref="QR1:QZ1"/>
    <mergeCell ref="RA1:RI1"/>
    <mergeCell ref="RJ1:RR1"/>
    <mergeCell ref="RS1:SA1"/>
    <mergeCell ref="SB1:SJ1"/>
    <mergeCell ref="SK1:SS1"/>
    <mergeCell ref="ST1:TB1"/>
    <mergeCell ref="TC1:TK1"/>
    <mergeCell ref="TL1:TT1"/>
    <mergeCell ref="TU1:UC1"/>
    <mergeCell ref="UD1:UL1"/>
    <mergeCell ref="UM1:UU1"/>
    <mergeCell ref="UV1:VD1"/>
    <mergeCell ref="VE1:VM1"/>
    <mergeCell ref="VN1:VV1"/>
    <mergeCell ref="VW1:WE1"/>
    <mergeCell ref="WF1:WN1"/>
    <mergeCell ref="WO1:WW1"/>
    <mergeCell ref="WX1:XF1"/>
    <mergeCell ref="XG1:XO1"/>
    <mergeCell ref="XP1:XX1"/>
    <mergeCell ref="B2:D2"/>
    <mergeCell ref="F2:G2"/>
    <mergeCell ref="K2:M2"/>
    <mergeCell ref="O2:P2"/>
    <mergeCell ref="T2:V2"/>
    <mergeCell ref="X2:Y2"/>
    <mergeCell ref="AC2:AE2"/>
    <mergeCell ref="AG2:AH2"/>
    <mergeCell ref="AL2:AN2"/>
    <mergeCell ref="AP2:AQ2"/>
    <mergeCell ref="AU2:AW2"/>
    <mergeCell ref="AY2:AZ2"/>
    <mergeCell ref="BD2:BF2"/>
    <mergeCell ref="BH2:BI2"/>
    <mergeCell ref="BM2:BO2"/>
    <mergeCell ref="BQ2:BR2"/>
    <mergeCell ref="BV2:BX2"/>
    <mergeCell ref="BZ2:CA2"/>
    <mergeCell ref="CE2:CG2"/>
    <mergeCell ref="CI2:CJ2"/>
    <mergeCell ref="CN2:CP2"/>
    <mergeCell ref="CR2:CS2"/>
    <mergeCell ref="CW2:CY2"/>
    <mergeCell ref="DA2:DB2"/>
    <mergeCell ref="DF2:DH2"/>
    <mergeCell ref="DJ2:DK2"/>
    <mergeCell ref="DO2:DQ2"/>
    <mergeCell ref="DS2:DT2"/>
    <mergeCell ref="DX2:DZ2"/>
    <mergeCell ref="EB2:EC2"/>
    <mergeCell ref="EG2:EI2"/>
    <mergeCell ref="EK2:EL2"/>
    <mergeCell ref="EP2:ER2"/>
    <mergeCell ref="ET2:EU2"/>
    <mergeCell ref="EY2:FA2"/>
    <mergeCell ref="FC2:FD2"/>
    <mergeCell ref="FH2:FJ2"/>
    <mergeCell ref="FL2:FM2"/>
    <mergeCell ref="FQ2:FS2"/>
    <mergeCell ref="FU2:FV2"/>
    <mergeCell ref="FZ2:GB2"/>
    <mergeCell ref="GD2:GE2"/>
    <mergeCell ref="GI2:GK2"/>
    <mergeCell ref="GM2:GN2"/>
    <mergeCell ref="GR2:GT2"/>
    <mergeCell ref="GV2:GW2"/>
    <mergeCell ref="HA2:HC2"/>
    <mergeCell ref="HE2:HF2"/>
    <mergeCell ref="HJ2:HL2"/>
    <mergeCell ref="HN2:HO2"/>
    <mergeCell ref="HS2:HU2"/>
    <mergeCell ref="HW2:HX2"/>
    <mergeCell ref="IB2:ID2"/>
    <mergeCell ref="IF2:IG2"/>
    <mergeCell ref="IK2:IM2"/>
    <mergeCell ref="IO2:IP2"/>
    <mergeCell ref="IT2:IV2"/>
    <mergeCell ref="IX2:IY2"/>
    <mergeCell ref="JC2:JE2"/>
    <mergeCell ref="JG2:JH2"/>
    <mergeCell ref="JL2:JN2"/>
    <mergeCell ref="JP2:JQ2"/>
    <mergeCell ref="JU2:JW2"/>
    <mergeCell ref="JY2:JZ2"/>
    <mergeCell ref="KD2:KF2"/>
    <mergeCell ref="KH2:KI2"/>
    <mergeCell ref="KM2:KO2"/>
    <mergeCell ref="KQ2:KR2"/>
    <mergeCell ref="KV2:KX2"/>
    <mergeCell ref="KZ2:LA2"/>
    <mergeCell ref="LE2:LG2"/>
    <mergeCell ref="LI2:LJ2"/>
    <mergeCell ref="LN2:LP2"/>
    <mergeCell ref="LR2:LS2"/>
    <mergeCell ref="LW2:LY2"/>
    <mergeCell ref="MA2:MB2"/>
    <mergeCell ref="MF2:MH2"/>
    <mergeCell ref="MJ2:MK2"/>
    <mergeCell ref="MO2:MQ2"/>
    <mergeCell ref="MS2:MT2"/>
    <mergeCell ref="MX2:MZ2"/>
    <mergeCell ref="NB2:NC2"/>
    <mergeCell ref="NG2:NI2"/>
    <mergeCell ref="NK2:NL2"/>
    <mergeCell ref="NP2:NR2"/>
    <mergeCell ref="NT2:NU2"/>
    <mergeCell ref="NY2:OA2"/>
    <mergeCell ref="OC2:OD2"/>
    <mergeCell ref="OH2:OJ2"/>
    <mergeCell ref="OL2:OM2"/>
    <mergeCell ref="OQ2:OS2"/>
    <mergeCell ref="OU2:OV2"/>
    <mergeCell ref="OZ2:PB2"/>
    <mergeCell ref="PD2:PE2"/>
    <mergeCell ref="PI2:PK2"/>
    <mergeCell ref="PM2:PN2"/>
    <mergeCell ref="PR2:PT2"/>
    <mergeCell ref="PV2:PW2"/>
    <mergeCell ref="QA2:QC2"/>
    <mergeCell ref="QE2:QF2"/>
    <mergeCell ref="QJ2:QL2"/>
    <mergeCell ref="QN2:QO2"/>
    <mergeCell ref="QS2:QU2"/>
    <mergeCell ref="QW2:QX2"/>
    <mergeCell ref="RB2:RD2"/>
    <mergeCell ref="RF2:RG2"/>
    <mergeCell ref="RK2:RM2"/>
    <mergeCell ref="RO2:RP2"/>
    <mergeCell ref="RT2:RV2"/>
    <mergeCell ref="RX2:RY2"/>
    <mergeCell ref="SC2:SE2"/>
    <mergeCell ref="SG2:SH2"/>
    <mergeCell ref="SL2:SN2"/>
    <mergeCell ref="SP2:SQ2"/>
    <mergeCell ref="SU2:SW2"/>
    <mergeCell ref="SY2:SZ2"/>
    <mergeCell ref="TD2:TF2"/>
    <mergeCell ref="TH2:TI2"/>
    <mergeCell ref="TM2:TO2"/>
    <mergeCell ref="TQ2:TR2"/>
    <mergeCell ref="TV2:TX2"/>
    <mergeCell ref="TZ2:UA2"/>
    <mergeCell ref="UE2:UG2"/>
    <mergeCell ref="UI2:UJ2"/>
    <mergeCell ref="UN2:UP2"/>
    <mergeCell ref="UR2:US2"/>
    <mergeCell ref="UW2:UY2"/>
    <mergeCell ref="VA2:VB2"/>
    <mergeCell ref="VF2:VH2"/>
    <mergeCell ref="VJ2:VK2"/>
    <mergeCell ref="VO2:VQ2"/>
    <mergeCell ref="VS2:VT2"/>
    <mergeCell ref="VX2:VZ2"/>
    <mergeCell ref="WB2:WC2"/>
    <mergeCell ref="WG2:WI2"/>
    <mergeCell ref="WK2:WL2"/>
    <mergeCell ref="WP2:WR2"/>
    <mergeCell ref="WT2:WU2"/>
    <mergeCell ref="WY2:XA2"/>
    <mergeCell ref="XC2:XD2"/>
    <mergeCell ref="XH2:XJ2"/>
    <mergeCell ref="XL2:XM2"/>
    <mergeCell ref="XQ2:XS2"/>
    <mergeCell ref="XU2:XV2"/>
    <mergeCell ref="B3:D3"/>
    <mergeCell ref="F3:G3"/>
    <mergeCell ref="K3:M3"/>
    <mergeCell ref="O3:P3"/>
    <mergeCell ref="T3:V3"/>
    <mergeCell ref="X3:Y3"/>
    <mergeCell ref="AC3:AE3"/>
    <mergeCell ref="AG3:AH3"/>
    <mergeCell ref="AL3:AN3"/>
    <mergeCell ref="AP3:AQ3"/>
    <mergeCell ref="AU3:AW3"/>
    <mergeCell ref="AY3:AZ3"/>
    <mergeCell ref="BD3:BF3"/>
    <mergeCell ref="BH3:BI3"/>
    <mergeCell ref="BM3:BO3"/>
    <mergeCell ref="BQ3:BR3"/>
    <mergeCell ref="BV3:BX3"/>
    <mergeCell ref="BZ3:CA3"/>
    <mergeCell ref="CE3:CG3"/>
    <mergeCell ref="CI3:CJ3"/>
    <mergeCell ref="CN3:CP3"/>
    <mergeCell ref="CR3:CS3"/>
    <mergeCell ref="CW3:CY3"/>
    <mergeCell ref="DA3:DB3"/>
    <mergeCell ref="DF3:DH3"/>
    <mergeCell ref="DJ3:DK3"/>
    <mergeCell ref="DO3:DQ3"/>
    <mergeCell ref="DS3:DT3"/>
    <mergeCell ref="DX3:DZ3"/>
    <mergeCell ref="EB3:EC3"/>
    <mergeCell ref="EG3:EI3"/>
    <mergeCell ref="EK3:EL3"/>
    <mergeCell ref="EP3:ER3"/>
    <mergeCell ref="ET3:EU3"/>
    <mergeCell ref="EY3:FA3"/>
    <mergeCell ref="FC3:FD3"/>
    <mergeCell ref="FH3:FJ3"/>
    <mergeCell ref="FL3:FM3"/>
    <mergeCell ref="FQ3:FS3"/>
    <mergeCell ref="FU3:FV3"/>
    <mergeCell ref="FZ3:GB3"/>
    <mergeCell ref="GD3:GE3"/>
    <mergeCell ref="GI3:GK3"/>
    <mergeCell ref="GM3:GN3"/>
    <mergeCell ref="GR3:GT3"/>
    <mergeCell ref="GV3:GW3"/>
    <mergeCell ref="HA3:HC3"/>
    <mergeCell ref="HE3:HF3"/>
    <mergeCell ref="HJ3:HL3"/>
    <mergeCell ref="HN3:HO3"/>
    <mergeCell ref="HS3:HU3"/>
    <mergeCell ref="HW3:HX3"/>
    <mergeCell ref="IB3:ID3"/>
    <mergeCell ref="IF3:IG3"/>
    <mergeCell ref="IK3:IM3"/>
    <mergeCell ref="IO3:IP3"/>
    <mergeCell ref="IT3:IV3"/>
    <mergeCell ref="IX3:IY3"/>
    <mergeCell ref="JC3:JE3"/>
    <mergeCell ref="JG3:JH3"/>
    <mergeCell ref="JL3:JN3"/>
    <mergeCell ref="JP3:JQ3"/>
    <mergeCell ref="JU3:JW3"/>
    <mergeCell ref="JY3:JZ3"/>
    <mergeCell ref="KD3:KF3"/>
    <mergeCell ref="KH3:KI3"/>
    <mergeCell ref="KM3:KO3"/>
    <mergeCell ref="KQ3:KR3"/>
    <mergeCell ref="KV3:KX3"/>
    <mergeCell ref="KZ3:LA3"/>
    <mergeCell ref="LE3:LG3"/>
    <mergeCell ref="LI3:LJ3"/>
    <mergeCell ref="LN3:LP3"/>
    <mergeCell ref="LR3:LS3"/>
    <mergeCell ref="LW3:LY3"/>
    <mergeCell ref="MA3:MB3"/>
    <mergeCell ref="MF3:MH3"/>
    <mergeCell ref="MJ3:MK3"/>
    <mergeCell ref="MO3:MQ3"/>
    <mergeCell ref="MS3:MT3"/>
    <mergeCell ref="MX3:MZ3"/>
    <mergeCell ref="NB3:NC3"/>
    <mergeCell ref="NG3:NI3"/>
    <mergeCell ref="NK3:NL3"/>
    <mergeCell ref="NP3:NR3"/>
    <mergeCell ref="NT3:NU3"/>
    <mergeCell ref="NY3:OA3"/>
    <mergeCell ref="OC3:OD3"/>
    <mergeCell ref="OH3:OJ3"/>
    <mergeCell ref="OL3:OM3"/>
    <mergeCell ref="OQ3:OS3"/>
    <mergeCell ref="OU3:OV3"/>
    <mergeCell ref="OZ3:PB3"/>
    <mergeCell ref="PD3:PE3"/>
    <mergeCell ref="PI3:PK3"/>
    <mergeCell ref="PM3:PN3"/>
    <mergeCell ref="PR3:PT3"/>
    <mergeCell ref="PV3:PW3"/>
    <mergeCell ref="QA3:QC3"/>
    <mergeCell ref="QE3:QF3"/>
    <mergeCell ref="QJ3:QL3"/>
    <mergeCell ref="QN3:QO3"/>
    <mergeCell ref="QS3:QU3"/>
    <mergeCell ref="QW3:QX3"/>
    <mergeCell ref="RB3:RD3"/>
    <mergeCell ref="RF3:RG3"/>
    <mergeCell ref="RK3:RM3"/>
    <mergeCell ref="RO3:RP3"/>
    <mergeCell ref="RT3:RV3"/>
    <mergeCell ref="RX3:RY3"/>
    <mergeCell ref="SC3:SE3"/>
    <mergeCell ref="SG3:SH3"/>
    <mergeCell ref="SL3:SN3"/>
    <mergeCell ref="SP3:SQ3"/>
    <mergeCell ref="SU3:SW3"/>
    <mergeCell ref="SY3:SZ3"/>
    <mergeCell ref="TD3:TF3"/>
    <mergeCell ref="TH3:TI3"/>
    <mergeCell ref="TM3:TO3"/>
    <mergeCell ref="TQ3:TR3"/>
    <mergeCell ref="TV3:TX3"/>
    <mergeCell ref="TZ3:UA3"/>
    <mergeCell ref="UE3:UG3"/>
    <mergeCell ref="UI3:UJ3"/>
    <mergeCell ref="UN3:UP3"/>
    <mergeCell ref="UR3:US3"/>
    <mergeCell ref="UW3:UY3"/>
    <mergeCell ref="VA3:VB3"/>
    <mergeCell ref="VF3:VH3"/>
    <mergeCell ref="VJ3:VK3"/>
    <mergeCell ref="VO3:VQ3"/>
    <mergeCell ref="VS3:VT3"/>
    <mergeCell ref="VX3:VZ3"/>
    <mergeCell ref="WB3:WC3"/>
    <mergeCell ref="WG3:WI3"/>
    <mergeCell ref="WK3:WL3"/>
    <mergeCell ref="WP3:WR3"/>
    <mergeCell ref="WT3:WU3"/>
    <mergeCell ref="WY3:XA3"/>
    <mergeCell ref="XC3:XD3"/>
    <mergeCell ref="XH3:XJ3"/>
    <mergeCell ref="XL3:XM3"/>
    <mergeCell ref="XQ3:XS3"/>
    <mergeCell ref="XU3:XV3"/>
    <mergeCell ref="B7:G7"/>
    <mergeCell ref="K7:P7"/>
    <mergeCell ref="T7:Y7"/>
    <mergeCell ref="AC7:AH7"/>
    <mergeCell ref="AL7:AQ7"/>
    <mergeCell ref="AU7:AZ7"/>
    <mergeCell ref="BD7:BI7"/>
    <mergeCell ref="BM7:BR7"/>
    <mergeCell ref="BV7:CA7"/>
    <mergeCell ref="CE7:CJ7"/>
    <mergeCell ref="CN7:CS7"/>
    <mergeCell ref="CW7:DB7"/>
    <mergeCell ref="DF7:DK7"/>
    <mergeCell ref="DO7:DT7"/>
    <mergeCell ref="DX7:EC7"/>
    <mergeCell ref="EG7:EL7"/>
    <mergeCell ref="EP7:EU7"/>
    <mergeCell ref="EY7:FD7"/>
    <mergeCell ref="FH7:FM7"/>
    <mergeCell ref="FQ7:FV7"/>
    <mergeCell ref="FZ7:GE7"/>
    <mergeCell ref="GI7:GN7"/>
    <mergeCell ref="GR7:GW7"/>
    <mergeCell ref="HA7:HF7"/>
    <mergeCell ref="HJ7:HO7"/>
    <mergeCell ref="HS7:HX7"/>
    <mergeCell ref="IB7:IG7"/>
    <mergeCell ref="IK7:IP7"/>
    <mergeCell ref="IT7:IY7"/>
    <mergeCell ref="JC7:JH7"/>
    <mergeCell ref="JL7:JQ7"/>
    <mergeCell ref="JU7:JZ7"/>
    <mergeCell ref="KD7:KI7"/>
    <mergeCell ref="KM7:KR7"/>
    <mergeCell ref="KV7:LA7"/>
    <mergeCell ref="LE7:LJ7"/>
    <mergeCell ref="LN7:LS7"/>
    <mergeCell ref="LW7:MB7"/>
    <mergeCell ref="MF7:MK7"/>
    <mergeCell ref="MO7:MT7"/>
    <mergeCell ref="MX7:NC7"/>
    <mergeCell ref="NG7:NL7"/>
    <mergeCell ref="NP7:NU7"/>
    <mergeCell ref="NY7:OD7"/>
    <mergeCell ref="OH7:OM7"/>
    <mergeCell ref="OQ7:OV7"/>
    <mergeCell ref="OZ7:PE7"/>
    <mergeCell ref="PI7:PN7"/>
    <mergeCell ref="PR7:PW7"/>
    <mergeCell ref="QA7:QF7"/>
    <mergeCell ref="QJ7:QO7"/>
    <mergeCell ref="QS7:QX7"/>
    <mergeCell ref="RB7:RG7"/>
    <mergeCell ref="RK7:RP7"/>
    <mergeCell ref="RT7:RY7"/>
    <mergeCell ref="SC7:SH7"/>
    <mergeCell ref="SL7:SQ7"/>
    <mergeCell ref="SU7:SZ7"/>
    <mergeCell ref="TD7:TI7"/>
    <mergeCell ref="TM7:TR7"/>
    <mergeCell ref="TV7:UA7"/>
    <mergeCell ref="UE7:UJ7"/>
    <mergeCell ref="UN7:US7"/>
    <mergeCell ref="UW7:VB7"/>
    <mergeCell ref="VF7:VK7"/>
    <mergeCell ref="VO7:VT7"/>
    <mergeCell ref="VX7:WC7"/>
    <mergeCell ref="WG7:WL7"/>
    <mergeCell ref="WP7:WU7"/>
    <mergeCell ref="WY7:XD7"/>
    <mergeCell ref="XH7:XM7"/>
    <mergeCell ref="XQ7:XV7"/>
    <mergeCell ref="B8:C8"/>
    <mergeCell ref="K8:L8"/>
    <mergeCell ref="T8:U8"/>
    <mergeCell ref="AC8:AD8"/>
    <mergeCell ref="AL8:AM8"/>
    <mergeCell ref="AU8:AV8"/>
    <mergeCell ref="BD8:BE8"/>
    <mergeCell ref="BM8:BN8"/>
    <mergeCell ref="BV8:BW8"/>
    <mergeCell ref="CE8:CF8"/>
    <mergeCell ref="CN8:CO8"/>
    <mergeCell ref="CW8:CX8"/>
    <mergeCell ref="DF8:DG8"/>
    <mergeCell ref="DO8:DP8"/>
    <mergeCell ref="DX8:DY8"/>
    <mergeCell ref="EG8:EH8"/>
    <mergeCell ref="EP8:EQ8"/>
    <mergeCell ref="EY8:EZ8"/>
    <mergeCell ref="FH8:FI8"/>
    <mergeCell ref="FQ8:FR8"/>
    <mergeCell ref="FZ8:GA8"/>
    <mergeCell ref="GI8:GJ8"/>
    <mergeCell ref="GR8:GS8"/>
    <mergeCell ref="HA8:HB8"/>
    <mergeCell ref="HJ8:HK8"/>
    <mergeCell ref="HS8:HT8"/>
    <mergeCell ref="IB8:IC8"/>
    <mergeCell ref="IK8:IL8"/>
    <mergeCell ref="IT8:IU8"/>
    <mergeCell ref="JC8:JD8"/>
    <mergeCell ref="JL8:JM8"/>
    <mergeCell ref="JU8:JV8"/>
    <mergeCell ref="KD8:KE8"/>
    <mergeCell ref="KM8:KN8"/>
    <mergeCell ref="KV8:KW8"/>
    <mergeCell ref="LE8:LF8"/>
    <mergeCell ref="LN8:LO8"/>
    <mergeCell ref="LW8:LX8"/>
    <mergeCell ref="MF8:MG8"/>
    <mergeCell ref="MO8:MP8"/>
    <mergeCell ref="MX8:MY8"/>
    <mergeCell ref="NG8:NH8"/>
    <mergeCell ref="NP8:NQ8"/>
    <mergeCell ref="NY8:NZ8"/>
    <mergeCell ref="OH8:OI8"/>
    <mergeCell ref="OQ8:OR8"/>
    <mergeCell ref="OZ8:PA8"/>
    <mergeCell ref="PI8:PJ8"/>
    <mergeCell ref="PR8:PS8"/>
    <mergeCell ref="QA8:QB8"/>
    <mergeCell ref="QJ8:QK8"/>
    <mergeCell ref="QS8:QT8"/>
    <mergeCell ref="RB8:RC8"/>
    <mergeCell ref="RK8:RL8"/>
    <mergeCell ref="RT8:RU8"/>
    <mergeCell ref="SC8:SD8"/>
    <mergeCell ref="SL8:SM8"/>
    <mergeCell ref="SU8:SV8"/>
    <mergeCell ref="TD8:TE8"/>
    <mergeCell ref="TM8:TN8"/>
    <mergeCell ref="TV8:TW8"/>
    <mergeCell ref="UE8:UF8"/>
    <mergeCell ref="UN8:UO8"/>
    <mergeCell ref="UW8:UX8"/>
    <mergeCell ref="VF8:VG8"/>
    <mergeCell ref="VO8:VP8"/>
    <mergeCell ref="VX8:VY8"/>
    <mergeCell ref="WG8:WH8"/>
    <mergeCell ref="WP8:WQ8"/>
    <mergeCell ref="WY8:WZ8"/>
    <mergeCell ref="XH8:XI8"/>
    <mergeCell ref="XQ8:XR8"/>
    <mergeCell ref="B9:C9"/>
    <mergeCell ref="K9:L9"/>
    <mergeCell ref="T9:U9"/>
    <mergeCell ref="AC9:AD9"/>
    <mergeCell ref="AL9:AM9"/>
    <mergeCell ref="AU9:AV9"/>
    <mergeCell ref="BD9:BE9"/>
    <mergeCell ref="BM9:BN9"/>
    <mergeCell ref="BV9:BW9"/>
    <mergeCell ref="CE9:CF9"/>
    <mergeCell ref="CN9:CO9"/>
    <mergeCell ref="CW9:CX9"/>
    <mergeCell ref="DF9:DG9"/>
    <mergeCell ref="DO9:DP9"/>
    <mergeCell ref="DX9:DY9"/>
    <mergeCell ref="EG9:EH9"/>
    <mergeCell ref="EP9:EQ9"/>
    <mergeCell ref="EY9:EZ9"/>
    <mergeCell ref="FH9:FI9"/>
    <mergeCell ref="FQ9:FR9"/>
    <mergeCell ref="FZ9:GA9"/>
    <mergeCell ref="GI9:GJ9"/>
    <mergeCell ref="GR9:GS9"/>
    <mergeCell ref="HA9:HB9"/>
    <mergeCell ref="HJ9:HK9"/>
    <mergeCell ref="HS9:HT9"/>
    <mergeCell ref="IB9:IC9"/>
    <mergeCell ref="IK9:IL9"/>
    <mergeCell ref="IT9:IU9"/>
    <mergeCell ref="JC9:JD9"/>
    <mergeCell ref="JL9:JM9"/>
    <mergeCell ref="JU9:JV9"/>
    <mergeCell ref="KD9:KE9"/>
    <mergeCell ref="KM9:KN9"/>
    <mergeCell ref="KV9:KW9"/>
    <mergeCell ref="LE9:LF9"/>
    <mergeCell ref="LN9:LO9"/>
    <mergeCell ref="LW9:LX9"/>
    <mergeCell ref="MF9:MG9"/>
    <mergeCell ref="MO9:MP9"/>
    <mergeCell ref="MX9:MY9"/>
    <mergeCell ref="NG9:NH9"/>
    <mergeCell ref="NP9:NQ9"/>
    <mergeCell ref="NY9:NZ9"/>
    <mergeCell ref="OH9:OI9"/>
    <mergeCell ref="OQ9:OR9"/>
    <mergeCell ref="OZ9:PA9"/>
    <mergeCell ref="PI9:PJ9"/>
    <mergeCell ref="PR9:PS9"/>
    <mergeCell ref="QA9:QB9"/>
    <mergeCell ref="QJ9:QK9"/>
    <mergeCell ref="QS9:QT9"/>
    <mergeCell ref="RB9:RC9"/>
    <mergeCell ref="RK9:RL9"/>
    <mergeCell ref="RT9:RU9"/>
    <mergeCell ref="SC9:SD9"/>
    <mergeCell ref="SL9:SM9"/>
    <mergeCell ref="SU9:SV9"/>
    <mergeCell ref="TD9:TE9"/>
    <mergeCell ref="TM9:TN9"/>
    <mergeCell ref="TV9:TW9"/>
    <mergeCell ref="UE9:UF9"/>
    <mergeCell ref="UN9:UO9"/>
    <mergeCell ref="UW9:UX9"/>
    <mergeCell ref="VF9:VG9"/>
    <mergeCell ref="VO9:VP9"/>
    <mergeCell ref="VX9:VY9"/>
    <mergeCell ref="WG9:WH9"/>
    <mergeCell ref="WP9:WQ9"/>
    <mergeCell ref="WY9:WZ9"/>
    <mergeCell ref="XH9:XI9"/>
    <mergeCell ref="XQ9:XR9"/>
    <mergeCell ref="B10:C10"/>
    <mergeCell ref="K10:L10"/>
    <mergeCell ref="T10:U10"/>
    <mergeCell ref="AC10:AD10"/>
    <mergeCell ref="AL10:AM10"/>
    <mergeCell ref="AU10:AV10"/>
    <mergeCell ref="BD10:BE10"/>
    <mergeCell ref="BM10:BN10"/>
    <mergeCell ref="BV10:BW10"/>
    <mergeCell ref="CE10:CF10"/>
    <mergeCell ref="CN10:CO10"/>
    <mergeCell ref="CW10:CX10"/>
    <mergeCell ref="DF10:DG10"/>
    <mergeCell ref="DO10:DP10"/>
    <mergeCell ref="DX10:DY10"/>
    <mergeCell ref="EG10:EH10"/>
    <mergeCell ref="EP10:EQ10"/>
    <mergeCell ref="EY10:EZ10"/>
    <mergeCell ref="FH10:FI10"/>
    <mergeCell ref="FQ10:FR10"/>
    <mergeCell ref="FZ10:GA10"/>
    <mergeCell ref="GI10:GJ10"/>
    <mergeCell ref="GR10:GS10"/>
    <mergeCell ref="HA10:HB10"/>
    <mergeCell ref="HJ10:HK10"/>
    <mergeCell ref="HS10:HT10"/>
    <mergeCell ref="IB10:IC10"/>
    <mergeCell ref="IK10:IL10"/>
    <mergeCell ref="IT10:IU10"/>
    <mergeCell ref="JC10:JD10"/>
    <mergeCell ref="JL10:JM10"/>
    <mergeCell ref="JU10:JV10"/>
    <mergeCell ref="KD10:KE10"/>
    <mergeCell ref="KM10:KN10"/>
    <mergeCell ref="KV10:KW10"/>
    <mergeCell ref="LE10:LF10"/>
    <mergeCell ref="LN10:LO10"/>
    <mergeCell ref="LW10:LX10"/>
    <mergeCell ref="MF10:MG10"/>
    <mergeCell ref="MO10:MP10"/>
    <mergeCell ref="MX10:MY10"/>
    <mergeCell ref="NG10:NH10"/>
    <mergeCell ref="NP10:NQ10"/>
    <mergeCell ref="NY10:NZ10"/>
    <mergeCell ref="OH10:OI10"/>
    <mergeCell ref="OQ10:OR10"/>
    <mergeCell ref="OZ10:PA10"/>
    <mergeCell ref="PI10:PJ10"/>
    <mergeCell ref="PR10:PS10"/>
    <mergeCell ref="QA10:QB10"/>
    <mergeCell ref="QJ10:QK10"/>
    <mergeCell ref="QS10:QT10"/>
    <mergeCell ref="RB10:RC10"/>
    <mergeCell ref="RK10:RL10"/>
    <mergeCell ref="RT10:RU10"/>
    <mergeCell ref="SC10:SD10"/>
    <mergeCell ref="SL10:SM10"/>
    <mergeCell ref="SU10:SV10"/>
    <mergeCell ref="TD10:TE10"/>
    <mergeCell ref="TM10:TN10"/>
    <mergeCell ref="TV10:TW10"/>
    <mergeCell ref="UE10:UF10"/>
    <mergeCell ref="UN10:UO10"/>
    <mergeCell ref="UW10:UX10"/>
    <mergeCell ref="VF10:VG10"/>
    <mergeCell ref="VO10:VP10"/>
    <mergeCell ref="VX10:VY10"/>
    <mergeCell ref="WG10:WH10"/>
    <mergeCell ref="WP10:WQ10"/>
    <mergeCell ref="WY10:WZ10"/>
    <mergeCell ref="XH10:XI10"/>
    <mergeCell ref="XQ10:XR10"/>
    <mergeCell ref="B11:C11"/>
    <mergeCell ref="K11:L11"/>
    <mergeCell ref="T11:U11"/>
    <mergeCell ref="AC11:AD11"/>
    <mergeCell ref="AL11:AM11"/>
    <mergeCell ref="AU11:AV11"/>
    <mergeCell ref="BD11:BE11"/>
    <mergeCell ref="BM11:BN11"/>
    <mergeCell ref="BV11:BW11"/>
    <mergeCell ref="CE11:CF11"/>
    <mergeCell ref="CN11:CO11"/>
    <mergeCell ref="CW11:CX11"/>
    <mergeCell ref="DF11:DG11"/>
    <mergeCell ref="DO11:DP11"/>
    <mergeCell ref="DX11:DY11"/>
    <mergeCell ref="EG11:EH11"/>
    <mergeCell ref="EP11:EQ11"/>
    <mergeCell ref="EY11:EZ11"/>
    <mergeCell ref="FH11:FI11"/>
    <mergeCell ref="FQ11:FR11"/>
    <mergeCell ref="FZ11:GA11"/>
    <mergeCell ref="GI11:GJ11"/>
    <mergeCell ref="GR11:GS11"/>
    <mergeCell ref="HA11:HB11"/>
    <mergeCell ref="HJ11:HK11"/>
    <mergeCell ref="HS11:HT11"/>
    <mergeCell ref="IB11:IC11"/>
    <mergeCell ref="IK11:IL11"/>
    <mergeCell ref="IT11:IU11"/>
    <mergeCell ref="JC11:JD11"/>
    <mergeCell ref="JL11:JM11"/>
    <mergeCell ref="JU11:JV11"/>
    <mergeCell ref="KD11:KE11"/>
    <mergeCell ref="KM11:KN11"/>
    <mergeCell ref="KV11:KW11"/>
    <mergeCell ref="LE11:LF11"/>
    <mergeCell ref="LN11:LO11"/>
    <mergeCell ref="LW11:LX11"/>
    <mergeCell ref="MF11:MG11"/>
    <mergeCell ref="MO11:MP11"/>
    <mergeCell ref="MX11:MY11"/>
    <mergeCell ref="NG11:NH11"/>
    <mergeCell ref="NP11:NQ11"/>
    <mergeCell ref="NY11:NZ11"/>
    <mergeCell ref="OH11:OI11"/>
    <mergeCell ref="OQ11:OR11"/>
    <mergeCell ref="OZ11:PA11"/>
    <mergeCell ref="PI11:PJ11"/>
    <mergeCell ref="PR11:PS11"/>
    <mergeCell ref="QA11:QB11"/>
    <mergeCell ref="QJ11:QK11"/>
    <mergeCell ref="QS11:QT11"/>
    <mergeCell ref="RB11:RC11"/>
    <mergeCell ref="RK11:RL11"/>
    <mergeCell ref="RT11:RU11"/>
    <mergeCell ref="SC11:SD11"/>
    <mergeCell ref="SL11:SM11"/>
    <mergeCell ref="SU11:SV11"/>
    <mergeCell ref="TD11:TE11"/>
    <mergeCell ref="TM11:TN11"/>
    <mergeCell ref="TV11:TW11"/>
    <mergeCell ref="UE11:UF11"/>
    <mergeCell ref="UN11:UO11"/>
    <mergeCell ref="UW11:UX11"/>
    <mergeCell ref="VF11:VG11"/>
    <mergeCell ref="VO11:VP11"/>
    <mergeCell ref="VX11:VY11"/>
    <mergeCell ref="WG11:WH11"/>
    <mergeCell ref="WP11:WQ11"/>
    <mergeCell ref="WY11:WZ11"/>
    <mergeCell ref="XH11:XI11"/>
    <mergeCell ref="XQ11:XR11"/>
    <mergeCell ref="B12:G12"/>
    <mergeCell ref="K12:P12"/>
    <mergeCell ref="T12:Y12"/>
    <mergeCell ref="AC12:AH12"/>
    <mergeCell ref="AL12:AQ12"/>
    <mergeCell ref="AU12:AZ12"/>
    <mergeCell ref="BD12:BI12"/>
    <mergeCell ref="BM12:BR12"/>
    <mergeCell ref="BV12:CA12"/>
    <mergeCell ref="CE12:CJ12"/>
    <mergeCell ref="CN12:CS12"/>
    <mergeCell ref="CW12:DB12"/>
    <mergeCell ref="DF12:DK12"/>
    <mergeCell ref="DO12:DT12"/>
    <mergeCell ref="DX12:EC12"/>
    <mergeCell ref="EG12:EL12"/>
    <mergeCell ref="EP12:EU12"/>
    <mergeCell ref="EY12:FD12"/>
    <mergeCell ref="FH12:FM12"/>
    <mergeCell ref="FQ12:FV12"/>
    <mergeCell ref="FZ12:GE12"/>
    <mergeCell ref="GI12:GN12"/>
    <mergeCell ref="GR12:GW12"/>
    <mergeCell ref="HA12:HF12"/>
    <mergeCell ref="HJ12:HO12"/>
    <mergeCell ref="HS12:HX12"/>
    <mergeCell ref="IB12:IG12"/>
    <mergeCell ref="IK12:IP12"/>
    <mergeCell ref="IT12:IY12"/>
    <mergeCell ref="JC12:JH12"/>
    <mergeCell ref="JL12:JQ12"/>
    <mergeCell ref="JU12:JZ12"/>
    <mergeCell ref="KD12:KI12"/>
    <mergeCell ref="KM12:KR12"/>
    <mergeCell ref="KV12:LA12"/>
    <mergeCell ref="LE12:LJ12"/>
    <mergeCell ref="LN12:LS12"/>
    <mergeCell ref="LW12:MB12"/>
    <mergeCell ref="MF12:MK12"/>
    <mergeCell ref="MO12:MT12"/>
    <mergeCell ref="MX12:NC12"/>
    <mergeCell ref="NG12:NL12"/>
    <mergeCell ref="NP12:NU12"/>
    <mergeCell ref="NY12:OD12"/>
    <mergeCell ref="OH12:OM12"/>
    <mergeCell ref="OQ12:OV12"/>
    <mergeCell ref="OZ12:PE12"/>
    <mergeCell ref="PI12:PN12"/>
    <mergeCell ref="PR12:PW12"/>
    <mergeCell ref="QA12:QF12"/>
    <mergeCell ref="QJ12:QO12"/>
    <mergeCell ref="QS12:QX12"/>
    <mergeCell ref="RB12:RG12"/>
    <mergeCell ref="RK12:RP12"/>
    <mergeCell ref="RT12:RY12"/>
    <mergeCell ref="SC12:SH12"/>
    <mergeCell ref="SL12:SQ12"/>
    <mergeCell ref="SU12:SZ12"/>
    <mergeCell ref="TD12:TI12"/>
    <mergeCell ref="TM12:TR12"/>
    <mergeCell ref="TV12:UA12"/>
    <mergeCell ref="UE12:UJ12"/>
    <mergeCell ref="UN12:US12"/>
    <mergeCell ref="UW12:VB12"/>
    <mergeCell ref="VF12:VK12"/>
    <mergeCell ref="VO12:VT12"/>
    <mergeCell ref="VX12:WC12"/>
    <mergeCell ref="WG12:WL12"/>
    <mergeCell ref="WP12:WU12"/>
    <mergeCell ref="WY12:XD12"/>
    <mergeCell ref="XH12:XM12"/>
    <mergeCell ref="XQ12:XV12"/>
    <mergeCell ref="B13:C13"/>
    <mergeCell ref="K13:L13"/>
    <mergeCell ref="T13:U13"/>
    <mergeCell ref="AC13:AD13"/>
    <mergeCell ref="AL13:AM13"/>
    <mergeCell ref="AU13:AV13"/>
    <mergeCell ref="BD13:BE13"/>
    <mergeCell ref="BM13:BN13"/>
    <mergeCell ref="BV13:BW13"/>
    <mergeCell ref="CE13:CF13"/>
    <mergeCell ref="CN13:CO13"/>
    <mergeCell ref="CW13:CX13"/>
    <mergeCell ref="DF13:DG13"/>
    <mergeCell ref="DO13:DP13"/>
    <mergeCell ref="DX13:DY13"/>
    <mergeCell ref="EG13:EH13"/>
    <mergeCell ref="EP13:EQ13"/>
    <mergeCell ref="EY13:EZ13"/>
    <mergeCell ref="FH13:FI13"/>
    <mergeCell ref="FQ13:FR13"/>
    <mergeCell ref="FZ13:GA13"/>
    <mergeCell ref="GI13:GJ13"/>
    <mergeCell ref="GR13:GS13"/>
    <mergeCell ref="HA13:HB13"/>
    <mergeCell ref="HJ13:HK13"/>
    <mergeCell ref="HS13:HT13"/>
    <mergeCell ref="IB13:IC13"/>
    <mergeCell ref="IK13:IL13"/>
    <mergeCell ref="IT13:IU13"/>
    <mergeCell ref="JC13:JD13"/>
    <mergeCell ref="JL13:JM13"/>
    <mergeCell ref="JU13:JV13"/>
    <mergeCell ref="KD13:KE13"/>
    <mergeCell ref="KM13:KN13"/>
    <mergeCell ref="KV13:KW13"/>
    <mergeCell ref="LE13:LF13"/>
    <mergeCell ref="LN13:LO13"/>
    <mergeCell ref="LW13:LX13"/>
    <mergeCell ref="MF13:MG13"/>
    <mergeCell ref="MO13:MP13"/>
    <mergeCell ref="MX13:MY13"/>
    <mergeCell ref="NG13:NH13"/>
    <mergeCell ref="NP13:NQ13"/>
    <mergeCell ref="NY13:NZ13"/>
    <mergeCell ref="OH13:OI13"/>
    <mergeCell ref="OQ13:OR13"/>
    <mergeCell ref="OZ13:PA13"/>
    <mergeCell ref="PI13:PJ13"/>
    <mergeCell ref="PR13:PS13"/>
    <mergeCell ref="QA13:QB13"/>
    <mergeCell ref="QJ13:QK13"/>
    <mergeCell ref="QS13:QT13"/>
    <mergeCell ref="RB13:RC13"/>
    <mergeCell ref="RK13:RL13"/>
    <mergeCell ref="RT13:RU13"/>
    <mergeCell ref="SC13:SD13"/>
    <mergeCell ref="SL13:SM13"/>
    <mergeCell ref="SU13:SV13"/>
    <mergeCell ref="TD13:TE13"/>
    <mergeCell ref="TM13:TN13"/>
    <mergeCell ref="TV13:TW13"/>
    <mergeCell ref="UE13:UF13"/>
    <mergeCell ref="UN13:UO13"/>
    <mergeCell ref="UW13:UX13"/>
    <mergeCell ref="VF13:VG13"/>
    <mergeCell ref="VO13:VP13"/>
    <mergeCell ref="VX13:VY13"/>
    <mergeCell ref="WG13:WH13"/>
    <mergeCell ref="WP13:WQ13"/>
    <mergeCell ref="WY13:WZ13"/>
    <mergeCell ref="XH13:XI13"/>
    <mergeCell ref="XQ13:XR13"/>
    <mergeCell ref="B14:G14"/>
    <mergeCell ref="K14:P14"/>
    <mergeCell ref="T14:Y14"/>
    <mergeCell ref="AC14:AH14"/>
    <mergeCell ref="AL14:AQ14"/>
    <mergeCell ref="AU14:AZ14"/>
    <mergeCell ref="BD14:BI14"/>
    <mergeCell ref="BM14:BR14"/>
    <mergeCell ref="BV14:CA14"/>
    <mergeCell ref="CE14:CJ14"/>
    <mergeCell ref="CN14:CS14"/>
    <mergeCell ref="CW14:DB14"/>
    <mergeCell ref="DF14:DK14"/>
    <mergeCell ref="DO14:DT14"/>
    <mergeCell ref="DX14:EC14"/>
    <mergeCell ref="EG14:EL14"/>
    <mergeCell ref="EP14:EU14"/>
    <mergeCell ref="EY14:FD14"/>
    <mergeCell ref="FH14:FM14"/>
    <mergeCell ref="FQ14:FV14"/>
    <mergeCell ref="FZ14:GE14"/>
    <mergeCell ref="GI14:GN14"/>
    <mergeCell ref="GR14:GW14"/>
    <mergeCell ref="HA14:HF14"/>
    <mergeCell ref="HJ14:HO14"/>
    <mergeCell ref="HS14:HX14"/>
    <mergeCell ref="IB14:IG14"/>
    <mergeCell ref="IK14:IP14"/>
    <mergeCell ref="IT14:IY14"/>
    <mergeCell ref="JC14:JH14"/>
    <mergeCell ref="JL14:JQ14"/>
    <mergeCell ref="JU14:JZ14"/>
    <mergeCell ref="KD14:KI14"/>
    <mergeCell ref="KM14:KR14"/>
    <mergeCell ref="KV14:LA14"/>
    <mergeCell ref="LE14:LJ14"/>
    <mergeCell ref="LN14:LS14"/>
    <mergeCell ref="LW14:MB14"/>
    <mergeCell ref="MF14:MK14"/>
    <mergeCell ref="MO14:MT14"/>
    <mergeCell ref="MX14:NC14"/>
    <mergeCell ref="NG14:NL14"/>
    <mergeCell ref="NP14:NU14"/>
    <mergeCell ref="NY14:OD14"/>
    <mergeCell ref="OH14:OM14"/>
    <mergeCell ref="OQ14:OV14"/>
    <mergeCell ref="OZ14:PE14"/>
    <mergeCell ref="PI14:PN14"/>
    <mergeCell ref="PR14:PW14"/>
    <mergeCell ref="QA14:QF14"/>
    <mergeCell ref="QJ14:QO14"/>
    <mergeCell ref="QS14:QX14"/>
    <mergeCell ref="RB14:RG14"/>
    <mergeCell ref="RK14:RP14"/>
    <mergeCell ref="RT14:RY14"/>
    <mergeCell ref="SC14:SH14"/>
    <mergeCell ref="SL14:SQ14"/>
    <mergeCell ref="SU14:SZ14"/>
    <mergeCell ref="TD14:TI14"/>
    <mergeCell ref="TM14:TR14"/>
    <mergeCell ref="TV14:UA14"/>
    <mergeCell ref="UE14:UJ14"/>
    <mergeCell ref="UN14:US14"/>
    <mergeCell ref="UW14:VB14"/>
    <mergeCell ref="VF14:VK14"/>
    <mergeCell ref="VO14:VT14"/>
    <mergeCell ref="VX14:WC14"/>
    <mergeCell ref="WG14:WL14"/>
    <mergeCell ref="WP14:WU14"/>
    <mergeCell ref="WY14:XD14"/>
    <mergeCell ref="XH14:XM14"/>
    <mergeCell ref="XQ14:XV14"/>
    <mergeCell ref="B15:C15"/>
    <mergeCell ref="K15:L15"/>
    <mergeCell ref="T15:U15"/>
    <mergeCell ref="AC15:AD15"/>
    <mergeCell ref="AL15:AM15"/>
    <mergeCell ref="AU15:AV15"/>
    <mergeCell ref="BD15:BE15"/>
    <mergeCell ref="BM15:BN15"/>
    <mergeCell ref="BV15:BW15"/>
    <mergeCell ref="CE15:CF15"/>
    <mergeCell ref="CN15:CO15"/>
    <mergeCell ref="CW15:CX15"/>
    <mergeCell ref="DF15:DG15"/>
    <mergeCell ref="DO15:DP15"/>
    <mergeCell ref="DX15:DY15"/>
    <mergeCell ref="EG15:EH15"/>
    <mergeCell ref="EP15:EQ15"/>
    <mergeCell ref="EY15:EZ15"/>
    <mergeCell ref="FH15:FI15"/>
    <mergeCell ref="FQ15:FR15"/>
    <mergeCell ref="FZ15:GA15"/>
    <mergeCell ref="GI15:GJ15"/>
    <mergeCell ref="GR15:GS15"/>
    <mergeCell ref="HA15:HB15"/>
    <mergeCell ref="HJ15:HK15"/>
    <mergeCell ref="HS15:HT15"/>
    <mergeCell ref="IB15:IC15"/>
    <mergeCell ref="IK15:IL15"/>
    <mergeCell ref="IT15:IU15"/>
    <mergeCell ref="JC15:JD15"/>
    <mergeCell ref="JL15:JM15"/>
    <mergeCell ref="JU15:JV15"/>
    <mergeCell ref="KD15:KE15"/>
    <mergeCell ref="KM15:KN15"/>
    <mergeCell ref="KV15:KW15"/>
    <mergeCell ref="LE15:LF15"/>
    <mergeCell ref="LN15:LO15"/>
    <mergeCell ref="LW15:LX15"/>
    <mergeCell ref="MF15:MG15"/>
    <mergeCell ref="MO15:MP15"/>
    <mergeCell ref="MX15:MY15"/>
    <mergeCell ref="NG15:NH15"/>
    <mergeCell ref="NP15:NQ15"/>
    <mergeCell ref="NY15:NZ15"/>
    <mergeCell ref="OH15:OI15"/>
    <mergeCell ref="OQ15:OR15"/>
    <mergeCell ref="OZ15:PA15"/>
    <mergeCell ref="PI15:PJ15"/>
    <mergeCell ref="PR15:PS15"/>
    <mergeCell ref="QA15:QB15"/>
    <mergeCell ref="QJ15:QK15"/>
    <mergeCell ref="QS15:QT15"/>
    <mergeCell ref="RB15:RC15"/>
    <mergeCell ref="RK15:RL15"/>
    <mergeCell ref="RT15:RU15"/>
    <mergeCell ref="SC15:SD15"/>
    <mergeCell ref="SL15:SM15"/>
    <mergeCell ref="SU15:SV15"/>
    <mergeCell ref="TD15:TE15"/>
    <mergeCell ref="TM15:TN15"/>
    <mergeCell ref="TV15:TW15"/>
    <mergeCell ref="UE15:UF15"/>
    <mergeCell ref="UN15:UO15"/>
    <mergeCell ref="UW15:UX15"/>
    <mergeCell ref="VF15:VG15"/>
    <mergeCell ref="VO15:VP15"/>
    <mergeCell ref="VX15:VY15"/>
    <mergeCell ref="WG15:WH15"/>
    <mergeCell ref="WP15:WQ15"/>
    <mergeCell ref="WY15:WZ15"/>
    <mergeCell ref="XH15:XI15"/>
    <mergeCell ref="XQ15:XR15"/>
    <mergeCell ref="B16:C16"/>
    <mergeCell ref="K16:L16"/>
    <mergeCell ref="T16:U16"/>
    <mergeCell ref="AC16:AD16"/>
    <mergeCell ref="AL16:AM16"/>
    <mergeCell ref="AU16:AV16"/>
    <mergeCell ref="BD16:BE16"/>
    <mergeCell ref="BM16:BN16"/>
    <mergeCell ref="BV16:BW16"/>
    <mergeCell ref="CE16:CF16"/>
    <mergeCell ref="CN16:CO16"/>
    <mergeCell ref="CW16:CX16"/>
    <mergeCell ref="DF16:DG16"/>
    <mergeCell ref="DO16:DP16"/>
    <mergeCell ref="DX16:DY16"/>
    <mergeCell ref="EG16:EH16"/>
    <mergeCell ref="EP16:EQ16"/>
    <mergeCell ref="EY16:EZ16"/>
    <mergeCell ref="FH16:FI16"/>
    <mergeCell ref="FQ16:FR16"/>
    <mergeCell ref="FZ16:GA16"/>
    <mergeCell ref="GI16:GJ16"/>
    <mergeCell ref="GR16:GS16"/>
    <mergeCell ref="HA16:HB16"/>
    <mergeCell ref="HJ16:HK16"/>
    <mergeCell ref="HS16:HT16"/>
    <mergeCell ref="IB16:IC16"/>
    <mergeCell ref="IK16:IL16"/>
    <mergeCell ref="IT16:IU16"/>
    <mergeCell ref="JC16:JD16"/>
    <mergeCell ref="JL16:JM16"/>
    <mergeCell ref="JU16:JV16"/>
    <mergeCell ref="KD16:KE16"/>
    <mergeCell ref="KM16:KN16"/>
    <mergeCell ref="KV16:KW16"/>
    <mergeCell ref="LE16:LF16"/>
    <mergeCell ref="LN16:LO16"/>
    <mergeCell ref="LW16:LX16"/>
    <mergeCell ref="MF16:MG16"/>
    <mergeCell ref="MO16:MP16"/>
    <mergeCell ref="MX16:MY16"/>
    <mergeCell ref="NG16:NH16"/>
    <mergeCell ref="NP16:NQ16"/>
    <mergeCell ref="NY16:NZ16"/>
    <mergeCell ref="OH16:OI16"/>
    <mergeCell ref="OQ16:OR16"/>
    <mergeCell ref="OZ16:PA16"/>
    <mergeCell ref="PI16:PJ16"/>
    <mergeCell ref="PR16:PS16"/>
    <mergeCell ref="QA16:QB16"/>
    <mergeCell ref="QJ16:QK16"/>
    <mergeCell ref="QS16:QT16"/>
    <mergeCell ref="RB16:RC16"/>
    <mergeCell ref="RK16:RL16"/>
    <mergeCell ref="RT16:RU16"/>
    <mergeCell ref="SC16:SD16"/>
    <mergeCell ref="SL16:SM16"/>
    <mergeCell ref="SU16:SV16"/>
    <mergeCell ref="TD16:TE16"/>
    <mergeCell ref="TM16:TN16"/>
    <mergeCell ref="TV16:TW16"/>
    <mergeCell ref="UE16:UF16"/>
    <mergeCell ref="UN16:UO16"/>
    <mergeCell ref="UW16:UX16"/>
    <mergeCell ref="VF16:VG16"/>
    <mergeCell ref="VO16:VP16"/>
    <mergeCell ref="VX16:VY16"/>
    <mergeCell ref="WG16:WH16"/>
    <mergeCell ref="WP16:WQ16"/>
    <mergeCell ref="WY16:WZ16"/>
    <mergeCell ref="XH16:XI16"/>
    <mergeCell ref="XQ16:XR16"/>
    <mergeCell ref="B17:C17"/>
    <mergeCell ref="K17:L17"/>
    <mergeCell ref="T17:U17"/>
    <mergeCell ref="AC17:AD17"/>
    <mergeCell ref="AL17:AM17"/>
    <mergeCell ref="AU17:AV17"/>
    <mergeCell ref="BD17:BE17"/>
    <mergeCell ref="BM17:BN17"/>
    <mergeCell ref="BV17:BW17"/>
    <mergeCell ref="CE17:CF17"/>
    <mergeCell ref="CN17:CO17"/>
    <mergeCell ref="CW17:CX17"/>
    <mergeCell ref="DF17:DG17"/>
    <mergeCell ref="DO17:DP17"/>
    <mergeCell ref="DX17:DY17"/>
    <mergeCell ref="EG17:EH17"/>
    <mergeCell ref="EP17:EQ17"/>
    <mergeCell ref="EY17:EZ17"/>
    <mergeCell ref="FH17:FI17"/>
    <mergeCell ref="FQ17:FR17"/>
    <mergeCell ref="FZ17:GA17"/>
    <mergeCell ref="GI17:GJ17"/>
    <mergeCell ref="GR17:GS17"/>
    <mergeCell ref="HA17:HB17"/>
    <mergeCell ref="HJ17:HK17"/>
    <mergeCell ref="HS17:HT17"/>
    <mergeCell ref="IB17:IC17"/>
    <mergeCell ref="IK17:IL17"/>
    <mergeCell ref="IT17:IU17"/>
    <mergeCell ref="JC17:JD17"/>
    <mergeCell ref="JL17:JM17"/>
    <mergeCell ref="JU17:JV17"/>
    <mergeCell ref="KD17:KE17"/>
    <mergeCell ref="KM17:KN17"/>
    <mergeCell ref="KV17:KW17"/>
    <mergeCell ref="LE17:LF17"/>
    <mergeCell ref="LN17:LO17"/>
    <mergeCell ref="LW17:LX17"/>
    <mergeCell ref="MF17:MG17"/>
    <mergeCell ref="MO17:MP17"/>
    <mergeCell ref="MX17:MY17"/>
    <mergeCell ref="NG17:NH17"/>
    <mergeCell ref="NP17:NQ17"/>
    <mergeCell ref="NY17:NZ17"/>
    <mergeCell ref="OH17:OI17"/>
    <mergeCell ref="OQ17:OR17"/>
    <mergeCell ref="OZ17:PA17"/>
    <mergeCell ref="PI17:PJ17"/>
    <mergeCell ref="PR17:PS17"/>
    <mergeCell ref="QA17:QB17"/>
    <mergeCell ref="QJ17:QK17"/>
    <mergeCell ref="QS17:QT17"/>
    <mergeCell ref="RB17:RC17"/>
    <mergeCell ref="RK17:RL17"/>
    <mergeCell ref="RT17:RU17"/>
    <mergeCell ref="SC17:SD17"/>
    <mergeCell ref="SL17:SM17"/>
    <mergeCell ref="SU17:SV17"/>
    <mergeCell ref="TD17:TE17"/>
    <mergeCell ref="TM17:TN17"/>
    <mergeCell ref="TV17:TW17"/>
    <mergeCell ref="UE17:UF17"/>
    <mergeCell ref="UN17:UO17"/>
    <mergeCell ref="UW17:UX17"/>
    <mergeCell ref="VF17:VG17"/>
    <mergeCell ref="VO17:VP17"/>
    <mergeCell ref="VX17:VY17"/>
    <mergeCell ref="WG17:WH17"/>
    <mergeCell ref="WP17:WQ17"/>
    <mergeCell ref="WY17:WZ17"/>
    <mergeCell ref="XH17:XI17"/>
    <mergeCell ref="XQ17:XR17"/>
    <mergeCell ref="B18:C18"/>
    <mergeCell ref="K18:L18"/>
    <mergeCell ref="T18:U18"/>
    <mergeCell ref="AC18:AD18"/>
    <mergeCell ref="AL18:AM18"/>
    <mergeCell ref="AU18:AV18"/>
    <mergeCell ref="BD18:BE18"/>
    <mergeCell ref="BM18:BN18"/>
    <mergeCell ref="BV18:BW18"/>
    <mergeCell ref="CE18:CF18"/>
    <mergeCell ref="CN18:CO18"/>
    <mergeCell ref="CW18:CX18"/>
    <mergeCell ref="DF18:DG18"/>
    <mergeCell ref="DO18:DP18"/>
    <mergeCell ref="DX18:DY18"/>
    <mergeCell ref="EG18:EH18"/>
    <mergeCell ref="EP18:EQ18"/>
    <mergeCell ref="EY18:EZ18"/>
    <mergeCell ref="FH18:FI18"/>
    <mergeCell ref="FQ18:FR18"/>
    <mergeCell ref="FZ18:GA18"/>
    <mergeCell ref="GI18:GJ18"/>
    <mergeCell ref="GR18:GS18"/>
    <mergeCell ref="HA18:HB18"/>
    <mergeCell ref="HJ18:HK18"/>
    <mergeCell ref="HS18:HT18"/>
    <mergeCell ref="IB18:IC18"/>
    <mergeCell ref="IK18:IL18"/>
    <mergeCell ref="IT18:IU18"/>
    <mergeCell ref="JC18:JD18"/>
    <mergeCell ref="JL18:JM18"/>
    <mergeCell ref="JU18:JV18"/>
    <mergeCell ref="KD18:KE18"/>
    <mergeCell ref="KM18:KN18"/>
    <mergeCell ref="KV18:KW18"/>
    <mergeCell ref="LE18:LF18"/>
    <mergeCell ref="LN18:LO18"/>
    <mergeCell ref="LW18:LX18"/>
    <mergeCell ref="MF18:MG18"/>
    <mergeCell ref="MO18:MP18"/>
    <mergeCell ref="MX18:MY18"/>
    <mergeCell ref="NG18:NH18"/>
    <mergeCell ref="NP18:NQ18"/>
    <mergeCell ref="NY18:NZ18"/>
    <mergeCell ref="OH18:OI18"/>
    <mergeCell ref="OQ18:OR18"/>
    <mergeCell ref="OZ18:PA18"/>
    <mergeCell ref="PI18:PJ18"/>
    <mergeCell ref="PR18:PS18"/>
    <mergeCell ref="QA18:QB18"/>
    <mergeCell ref="QJ18:QK18"/>
    <mergeCell ref="QS18:QT18"/>
    <mergeCell ref="RB18:RC18"/>
    <mergeCell ref="RK18:RL18"/>
    <mergeCell ref="RT18:RU18"/>
    <mergeCell ref="SC18:SD18"/>
    <mergeCell ref="SL18:SM18"/>
    <mergeCell ref="SU18:SV18"/>
    <mergeCell ref="TD18:TE18"/>
    <mergeCell ref="TM18:TN18"/>
    <mergeCell ref="TV18:TW18"/>
    <mergeCell ref="UE18:UF18"/>
    <mergeCell ref="UN18:UO18"/>
    <mergeCell ref="UW18:UX18"/>
    <mergeCell ref="VF18:VG18"/>
    <mergeCell ref="VO18:VP18"/>
    <mergeCell ref="VX18:VY18"/>
    <mergeCell ref="WG18:WH18"/>
    <mergeCell ref="WP18:WQ18"/>
    <mergeCell ref="WY18:WZ18"/>
    <mergeCell ref="XH18:XI18"/>
    <mergeCell ref="XQ18:XR18"/>
    <mergeCell ref="B19:C19"/>
    <mergeCell ref="K19:L19"/>
    <mergeCell ref="T19:U19"/>
    <mergeCell ref="AC19:AD19"/>
    <mergeCell ref="AL19:AM19"/>
    <mergeCell ref="AU19:AV19"/>
    <mergeCell ref="BD19:BE19"/>
    <mergeCell ref="BM19:BN19"/>
    <mergeCell ref="BV19:BW19"/>
    <mergeCell ref="CE19:CF19"/>
    <mergeCell ref="CN19:CO19"/>
    <mergeCell ref="CW19:CX19"/>
    <mergeCell ref="DF19:DG19"/>
    <mergeCell ref="DO19:DP19"/>
    <mergeCell ref="DX19:DY19"/>
    <mergeCell ref="EG19:EH19"/>
    <mergeCell ref="EP19:EQ19"/>
    <mergeCell ref="EY19:EZ19"/>
    <mergeCell ref="FH19:FI19"/>
    <mergeCell ref="FQ19:FR19"/>
    <mergeCell ref="FZ19:GA19"/>
    <mergeCell ref="GI19:GJ19"/>
    <mergeCell ref="GR19:GS19"/>
    <mergeCell ref="HA19:HB19"/>
    <mergeCell ref="HJ19:HK19"/>
    <mergeCell ref="HS19:HT19"/>
    <mergeCell ref="IB19:IC19"/>
    <mergeCell ref="IK19:IL19"/>
    <mergeCell ref="IT19:IU19"/>
    <mergeCell ref="JC19:JD19"/>
    <mergeCell ref="JL19:JM19"/>
    <mergeCell ref="JU19:JV19"/>
    <mergeCell ref="KD19:KE19"/>
    <mergeCell ref="KM19:KN19"/>
    <mergeCell ref="KV19:KW19"/>
    <mergeCell ref="LE19:LF19"/>
    <mergeCell ref="LN19:LO19"/>
    <mergeCell ref="LW19:LX19"/>
    <mergeCell ref="MF19:MG19"/>
    <mergeCell ref="MO19:MP19"/>
    <mergeCell ref="MX19:MY19"/>
    <mergeCell ref="NG19:NH19"/>
    <mergeCell ref="NP19:NQ19"/>
    <mergeCell ref="NY19:NZ19"/>
    <mergeCell ref="OH19:OI19"/>
    <mergeCell ref="OQ19:OR19"/>
    <mergeCell ref="OZ19:PA19"/>
    <mergeCell ref="PI19:PJ19"/>
    <mergeCell ref="PR19:PS19"/>
    <mergeCell ref="QA19:QB19"/>
    <mergeCell ref="QJ19:QK19"/>
    <mergeCell ref="QS19:QT19"/>
    <mergeCell ref="RB19:RC19"/>
    <mergeCell ref="RK19:RL19"/>
    <mergeCell ref="RT19:RU19"/>
    <mergeCell ref="SC19:SD19"/>
    <mergeCell ref="SL19:SM19"/>
    <mergeCell ref="SU19:SV19"/>
    <mergeCell ref="TD19:TE19"/>
    <mergeCell ref="TM19:TN19"/>
    <mergeCell ref="TV19:TW19"/>
    <mergeCell ref="UE19:UF19"/>
    <mergeCell ref="UN19:UO19"/>
    <mergeCell ref="UW19:UX19"/>
    <mergeCell ref="VF19:VG19"/>
    <mergeCell ref="VO19:VP19"/>
    <mergeCell ref="VX19:VY19"/>
    <mergeCell ref="WG19:WH19"/>
    <mergeCell ref="WP19:WQ19"/>
    <mergeCell ref="WY19:WZ19"/>
    <mergeCell ref="XH19:XI19"/>
    <mergeCell ref="XQ19:XR19"/>
    <mergeCell ref="B20:C20"/>
    <mergeCell ref="K20:L20"/>
    <mergeCell ref="T20:U20"/>
    <mergeCell ref="AC20:AD20"/>
    <mergeCell ref="AL20:AM20"/>
    <mergeCell ref="AU20:AV20"/>
    <mergeCell ref="BD20:BE20"/>
    <mergeCell ref="BM20:BN20"/>
    <mergeCell ref="BV20:BW20"/>
    <mergeCell ref="CE20:CF20"/>
    <mergeCell ref="CN20:CO20"/>
    <mergeCell ref="CW20:CX20"/>
    <mergeCell ref="DF20:DG20"/>
    <mergeCell ref="DO20:DP20"/>
    <mergeCell ref="DX20:DY20"/>
    <mergeCell ref="EG20:EH20"/>
    <mergeCell ref="EP20:EQ20"/>
    <mergeCell ref="EY20:EZ20"/>
    <mergeCell ref="FH20:FI20"/>
    <mergeCell ref="FQ20:FR20"/>
    <mergeCell ref="FZ20:GA20"/>
    <mergeCell ref="GI20:GJ20"/>
    <mergeCell ref="GR20:GS20"/>
    <mergeCell ref="HA20:HB20"/>
    <mergeCell ref="HJ20:HK20"/>
    <mergeCell ref="HS20:HT20"/>
    <mergeCell ref="IB20:IC20"/>
    <mergeCell ref="IK20:IL20"/>
    <mergeCell ref="IT20:IU20"/>
    <mergeCell ref="JC20:JD20"/>
    <mergeCell ref="JL20:JM20"/>
    <mergeCell ref="JU20:JV20"/>
    <mergeCell ref="KD20:KE20"/>
    <mergeCell ref="KM20:KN20"/>
    <mergeCell ref="KV20:KW20"/>
    <mergeCell ref="LE20:LF20"/>
    <mergeCell ref="LN20:LO20"/>
    <mergeCell ref="LW20:LX20"/>
    <mergeCell ref="MF20:MG20"/>
    <mergeCell ref="MO20:MP20"/>
    <mergeCell ref="MX20:MY20"/>
    <mergeCell ref="NG20:NH20"/>
    <mergeCell ref="NP20:NQ20"/>
    <mergeCell ref="NY20:NZ20"/>
    <mergeCell ref="OH20:OI20"/>
    <mergeCell ref="OQ20:OR20"/>
    <mergeCell ref="OZ20:PA20"/>
    <mergeCell ref="PI20:PJ20"/>
    <mergeCell ref="PR20:PS20"/>
    <mergeCell ref="QA20:QB20"/>
    <mergeCell ref="QJ20:QK20"/>
    <mergeCell ref="QS20:QT20"/>
    <mergeCell ref="RB20:RC20"/>
    <mergeCell ref="RK20:RL20"/>
    <mergeCell ref="RT20:RU20"/>
    <mergeCell ref="SC20:SD20"/>
    <mergeCell ref="SL20:SM20"/>
    <mergeCell ref="SU20:SV20"/>
    <mergeCell ref="TD20:TE20"/>
    <mergeCell ref="TM20:TN20"/>
    <mergeCell ref="TV20:TW20"/>
    <mergeCell ref="UE20:UF20"/>
    <mergeCell ref="UN20:UO20"/>
    <mergeCell ref="UW20:UX20"/>
    <mergeCell ref="VF20:VG20"/>
    <mergeCell ref="VO20:VP20"/>
    <mergeCell ref="VX20:VY20"/>
    <mergeCell ref="WG20:WH20"/>
    <mergeCell ref="WP20:WQ20"/>
    <mergeCell ref="WY20:WZ20"/>
    <mergeCell ref="XH20:XI20"/>
    <mergeCell ref="XQ20:XR20"/>
    <mergeCell ref="B21:G21"/>
    <mergeCell ref="K21:P21"/>
    <mergeCell ref="T21:Y21"/>
    <mergeCell ref="AC21:AH21"/>
    <mergeCell ref="AL21:AQ21"/>
    <mergeCell ref="AU21:AZ21"/>
    <mergeCell ref="BD21:BI21"/>
    <mergeCell ref="BM21:BR21"/>
    <mergeCell ref="BV21:CA21"/>
    <mergeCell ref="CE21:CJ21"/>
    <mergeCell ref="CN21:CS21"/>
    <mergeCell ref="CW21:DB21"/>
    <mergeCell ref="DF21:DK21"/>
    <mergeCell ref="DO21:DT21"/>
    <mergeCell ref="DX21:EC21"/>
    <mergeCell ref="EG21:EL21"/>
    <mergeCell ref="EP21:EU21"/>
    <mergeCell ref="EY21:FD21"/>
    <mergeCell ref="FH21:FM21"/>
    <mergeCell ref="FQ21:FV21"/>
    <mergeCell ref="FZ21:GE21"/>
    <mergeCell ref="GI21:GN21"/>
    <mergeCell ref="GR21:GW21"/>
    <mergeCell ref="HA21:HF21"/>
    <mergeCell ref="HJ21:HO21"/>
    <mergeCell ref="HS21:HX21"/>
    <mergeCell ref="IB21:IG21"/>
    <mergeCell ref="IK21:IP21"/>
    <mergeCell ref="IT21:IY21"/>
    <mergeCell ref="JC21:JH21"/>
    <mergeCell ref="JL21:JQ21"/>
    <mergeCell ref="JU21:JZ21"/>
    <mergeCell ref="KD21:KI21"/>
    <mergeCell ref="KM21:KR21"/>
    <mergeCell ref="KV21:LA21"/>
    <mergeCell ref="LE21:LJ21"/>
    <mergeCell ref="LN21:LS21"/>
    <mergeCell ref="LW21:MB21"/>
    <mergeCell ref="MF21:MK21"/>
    <mergeCell ref="MO21:MT21"/>
    <mergeCell ref="MX21:NC21"/>
    <mergeCell ref="NG21:NL21"/>
    <mergeCell ref="NP21:NU21"/>
    <mergeCell ref="NY21:OD21"/>
    <mergeCell ref="OH21:OM21"/>
    <mergeCell ref="OQ21:OV21"/>
    <mergeCell ref="OZ21:PE21"/>
    <mergeCell ref="PI21:PN21"/>
    <mergeCell ref="PR21:PW21"/>
    <mergeCell ref="QA21:QF21"/>
    <mergeCell ref="QJ21:QO21"/>
    <mergeCell ref="QS21:QX21"/>
    <mergeCell ref="RB21:RG21"/>
    <mergeCell ref="RK21:RP21"/>
    <mergeCell ref="RT21:RY21"/>
    <mergeCell ref="SC21:SH21"/>
    <mergeCell ref="SL21:SQ21"/>
    <mergeCell ref="SU21:SZ21"/>
    <mergeCell ref="TD21:TI21"/>
    <mergeCell ref="TM21:TR21"/>
    <mergeCell ref="TV21:UA21"/>
    <mergeCell ref="UE21:UJ21"/>
    <mergeCell ref="UN21:US21"/>
    <mergeCell ref="UW21:VB21"/>
    <mergeCell ref="VF21:VK21"/>
    <mergeCell ref="VO21:VT21"/>
    <mergeCell ref="VX21:WC21"/>
    <mergeCell ref="WG21:WL21"/>
    <mergeCell ref="WP21:WU21"/>
    <mergeCell ref="WY21:XD21"/>
    <mergeCell ref="XH21:XM21"/>
    <mergeCell ref="XQ21:XV21"/>
    <mergeCell ref="B22:C22"/>
    <mergeCell ref="K22:L22"/>
    <mergeCell ref="T22:U22"/>
    <mergeCell ref="AC22:AD22"/>
    <mergeCell ref="AL22:AM22"/>
    <mergeCell ref="AU22:AV22"/>
    <mergeCell ref="BD22:BE22"/>
    <mergeCell ref="BM22:BN22"/>
    <mergeCell ref="BV22:BW22"/>
    <mergeCell ref="CE22:CF22"/>
    <mergeCell ref="CN22:CO22"/>
    <mergeCell ref="CW22:CX22"/>
    <mergeCell ref="DF22:DG22"/>
    <mergeCell ref="DO22:DP22"/>
    <mergeCell ref="DX22:DY22"/>
    <mergeCell ref="EG22:EH22"/>
    <mergeCell ref="EP22:EQ22"/>
    <mergeCell ref="EY22:EZ22"/>
    <mergeCell ref="FH22:FI22"/>
    <mergeCell ref="FQ22:FR22"/>
    <mergeCell ref="FZ22:GA22"/>
    <mergeCell ref="GI22:GJ22"/>
    <mergeCell ref="GR22:GS22"/>
    <mergeCell ref="HA22:HB22"/>
    <mergeCell ref="HJ22:HK22"/>
    <mergeCell ref="HS22:HT22"/>
    <mergeCell ref="IB22:IC22"/>
    <mergeCell ref="IK22:IL22"/>
    <mergeCell ref="IT22:IU22"/>
    <mergeCell ref="JC22:JD22"/>
    <mergeCell ref="JL22:JM22"/>
    <mergeCell ref="JU22:JV22"/>
    <mergeCell ref="KD22:KE22"/>
    <mergeCell ref="KM22:KN22"/>
    <mergeCell ref="KV22:KW22"/>
    <mergeCell ref="LE22:LF22"/>
    <mergeCell ref="LN22:LO22"/>
    <mergeCell ref="LW22:LX22"/>
    <mergeCell ref="MF22:MG22"/>
    <mergeCell ref="MO22:MP22"/>
    <mergeCell ref="MX22:MY22"/>
    <mergeCell ref="NG22:NH22"/>
    <mergeCell ref="NP22:NQ22"/>
    <mergeCell ref="NY22:NZ22"/>
    <mergeCell ref="OH22:OI22"/>
    <mergeCell ref="OQ22:OR22"/>
    <mergeCell ref="OZ22:PA22"/>
    <mergeCell ref="PI22:PJ22"/>
    <mergeCell ref="PR22:PS22"/>
    <mergeCell ref="QA22:QB22"/>
    <mergeCell ref="QJ22:QK22"/>
    <mergeCell ref="QS22:QT22"/>
    <mergeCell ref="RB22:RC22"/>
    <mergeCell ref="RK22:RL22"/>
    <mergeCell ref="RT22:RU22"/>
    <mergeCell ref="SC22:SD22"/>
    <mergeCell ref="SL22:SM22"/>
    <mergeCell ref="SU22:SV22"/>
    <mergeCell ref="TD22:TE22"/>
    <mergeCell ref="TM22:TN22"/>
    <mergeCell ref="TV22:TW22"/>
    <mergeCell ref="UE22:UF22"/>
    <mergeCell ref="UN22:UO22"/>
    <mergeCell ref="UW22:UX22"/>
    <mergeCell ref="VF22:VG22"/>
    <mergeCell ref="VO22:VP22"/>
    <mergeCell ref="VX22:VY22"/>
    <mergeCell ref="WG22:WH22"/>
    <mergeCell ref="WP22:WQ22"/>
    <mergeCell ref="WY22:WZ22"/>
    <mergeCell ref="XH22:XI22"/>
    <mergeCell ref="XQ22:XR22"/>
    <mergeCell ref="B23:C23"/>
    <mergeCell ref="K23:L23"/>
    <mergeCell ref="T23:U23"/>
    <mergeCell ref="AC23:AD23"/>
    <mergeCell ref="AL23:AM23"/>
    <mergeCell ref="AU23:AV23"/>
    <mergeCell ref="BD23:BE23"/>
    <mergeCell ref="BM23:BN23"/>
    <mergeCell ref="BV23:BW23"/>
    <mergeCell ref="CE23:CF23"/>
    <mergeCell ref="CN23:CO23"/>
    <mergeCell ref="CW23:CX23"/>
    <mergeCell ref="DF23:DG23"/>
    <mergeCell ref="DO23:DP23"/>
    <mergeCell ref="DX23:DY23"/>
    <mergeCell ref="EG23:EH23"/>
    <mergeCell ref="EP23:EQ23"/>
    <mergeCell ref="EY23:EZ23"/>
    <mergeCell ref="FH23:FI23"/>
    <mergeCell ref="FQ23:FR23"/>
    <mergeCell ref="FZ23:GA23"/>
    <mergeCell ref="GI23:GJ23"/>
    <mergeCell ref="GR23:GS23"/>
    <mergeCell ref="HA23:HB23"/>
    <mergeCell ref="HJ23:HK23"/>
    <mergeCell ref="HS23:HT23"/>
    <mergeCell ref="IB23:IC23"/>
    <mergeCell ref="IK23:IL23"/>
    <mergeCell ref="IT23:IU23"/>
    <mergeCell ref="JC23:JD23"/>
    <mergeCell ref="JL23:JM23"/>
    <mergeCell ref="JU23:JV23"/>
    <mergeCell ref="KD23:KE23"/>
    <mergeCell ref="KM23:KN23"/>
    <mergeCell ref="KV23:KW23"/>
    <mergeCell ref="LE23:LF23"/>
    <mergeCell ref="LN23:LO23"/>
    <mergeCell ref="LW23:LX23"/>
    <mergeCell ref="MF23:MG23"/>
    <mergeCell ref="MO23:MP23"/>
    <mergeCell ref="MX23:MY23"/>
    <mergeCell ref="NG23:NH23"/>
    <mergeCell ref="NP23:NQ23"/>
    <mergeCell ref="NY23:NZ23"/>
    <mergeCell ref="OH23:OI23"/>
    <mergeCell ref="OQ23:OR23"/>
    <mergeCell ref="OZ23:PA23"/>
    <mergeCell ref="PI23:PJ23"/>
    <mergeCell ref="PR23:PS23"/>
    <mergeCell ref="QA23:QB23"/>
    <mergeCell ref="QJ23:QK23"/>
    <mergeCell ref="QS23:QT23"/>
    <mergeCell ref="RB23:RC23"/>
    <mergeCell ref="RK23:RL23"/>
    <mergeCell ref="RT23:RU23"/>
    <mergeCell ref="SC23:SD23"/>
    <mergeCell ref="SL23:SM23"/>
    <mergeCell ref="SU23:SV23"/>
    <mergeCell ref="TD23:TE23"/>
    <mergeCell ref="TM23:TN23"/>
    <mergeCell ref="TV23:TW23"/>
    <mergeCell ref="UE23:UF23"/>
    <mergeCell ref="UN23:UO23"/>
    <mergeCell ref="UW23:UX23"/>
    <mergeCell ref="VF23:VG23"/>
    <mergeCell ref="VO23:VP23"/>
    <mergeCell ref="VX23:VY23"/>
    <mergeCell ref="WG23:WH23"/>
    <mergeCell ref="WP23:WQ23"/>
    <mergeCell ref="WY23:WZ23"/>
    <mergeCell ref="XH23:XI23"/>
    <mergeCell ref="XQ23:XR23"/>
    <mergeCell ref="B24:C24"/>
    <mergeCell ref="K24:L24"/>
    <mergeCell ref="T24:U24"/>
    <mergeCell ref="AC24:AD24"/>
    <mergeCell ref="AL24:AM24"/>
    <mergeCell ref="AU24:AV24"/>
    <mergeCell ref="BD24:BE24"/>
    <mergeCell ref="BM24:BN24"/>
    <mergeCell ref="BV24:BW24"/>
    <mergeCell ref="CE24:CF24"/>
    <mergeCell ref="CN24:CO24"/>
    <mergeCell ref="CW24:CX24"/>
    <mergeCell ref="DF24:DG24"/>
    <mergeCell ref="DO24:DP24"/>
    <mergeCell ref="DX24:DY24"/>
    <mergeCell ref="EG24:EH24"/>
    <mergeCell ref="EP24:EQ24"/>
    <mergeCell ref="EY24:EZ24"/>
    <mergeCell ref="FH24:FI24"/>
    <mergeCell ref="FQ24:FR24"/>
    <mergeCell ref="FZ24:GA24"/>
    <mergeCell ref="GI24:GJ24"/>
    <mergeCell ref="GR24:GS24"/>
    <mergeCell ref="HA24:HB24"/>
    <mergeCell ref="HJ24:HK24"/>
    <mergeCell ref="HS24:HT24"/>
    <mergeCell ref="IB24:IC24"/>
    <mergeCell ref="IK24:IL24"/>
    <mergeCell ref="IT24:IU24"/>
    <mergeCell ref="JC24:JD24"/>
    <mergeCell ref="JL24:JM24"/>
    <mergeCell ref="JU24:JV24"/>
    <mergeCell ref="KD24:KE24"/>
    <mergeCell ref="KM24:KN24"/>
    <mergeCell ref="KV24:KW24"/>
    <mergeCell ref="LE24:LF24"/>
    <mergeCell ref="LN24:LO24"/>
    <mergeCell ref="LW24:LX24"/>
    <mergeCell ref="MF24:MG24"/>
    <mergeCell ref="MO24:MP24"/>
    <mergeCell ref="MX24:MY24"/>
    <mergeCell ref="NG24:NH24"/>
    <mergeCell ref="NP24:NQ24"/>
    <mergeCell ref="NY24:NZ24"/>
    <mergeCell ref="OH24:OI24"/>
    <mergeCell ref="OQ24:OR24"/>
    <mergeCell ref="OZ24:PA24"/>
    <mergeCell ref="PI24:PJ24"/>
    <mergeCell ref="PR24:PS24"/>
    <mergeCell ref="QA24:QB24"/>
    <mergeCell ref="QJ24:QK24"/>
    <mergeCell ref="QS24:QT24"/>
    <mergeCell ref="RB24:RC24"/>
    <mergeCell ref="RK24:RL24"/>
    <mergeCell ref="RT24:RU24"/>
    <mergeCell ref="SC24:SD24"/>
    <mergeCell ref="SL24:SM24"/>
    <mergeCell ref="SU24:SV24"/>
    <mergeCell ref="TD24:TE24"/>
    <mergeCell ref="TM24:TN24"/>
    <mergeCell ref="TV24:TW24"/>
    <mergeCell ref="UE24:UF24"/>
    <mergeCell ref="UN24:UO24"/>
    <mergeCell ref="UW24:UX24"/>
    <mergeCell ref="VF24:VG24"/>
    <mergeCell ref="VO24:VP24"/>
    <mergeCell ref="VX24:VY24"/>
    <mergeCell ref="WG24:WH24"/>
    <mergeCell ref="WP24:WQ24"/>
    <mergeCell ref="WY24:WZ24"/>
    <mergeCell ref="XH24:XI24"/>
    <mergeCell ref="XQ24:XR24"/>
    <mergeCell ref="B25:C25"/>
    <mergeCell ref="K25:L25"/>
    <mergeCell ref="T25:U25"/>
    <mergeCell ref="AC25:AD25"/>
    <mergeCell ref="AL25:AM25"/>
    <mergeCell ref="AU25:AV25"/>
    <mergeCell ref="BD25:BE25"/>
    <mergeCell ref="BM25:BN25"/>
    <mergeCell ref="BV25:BW25"/>
    <mergeCell ref="CE25:CF25"/>
    <mergeCell ref="CN25:CO25"/>
    <mergeCell ref="CW25:CX25"/>
    <mergeCell ref="DF25:DG25"/>
    <mergeCell ref="DO25:DP25"/>
    <mergeCell ref="DX25:DY25"/>
    <mergeCell ref="EG25:EH25"/>
    <mergeCell ref="EP25:EQ25"/>
    <mergeCell ref="EY25:EZ25"/>
    <mergeCell ref="FH25:FI25"/>
    <mergeCell ref="FQ25:FR25"/>
    <mergeCell ref="FZ25:GA25"/>
    <mergeCell ref="GI25:GJ25"/>
    <mergeCell ref="GR25:GS25"/>
    <mergeCell ref="HA25:HB25"/>
    <mergeCell ref="HJ25:HK25"/>
    <mergeCell ref="HS25:HT25"/>
    <mergeCell ref="IB25:IC25"/>
    <mergeCell ref="IK25:IL25"/>
    <mergeCell ref="IT25:IU25"/>
    <mergeCell ref="JC25:JD25"/>
    <mergeCell ref="JL25:JM25"/>
    <mergeCell ref="JU25:JV25"/>
    <mergeCell ref="KD25:KE25"/>
    <mergeCell ref="KM25:KN25"/>
    <mergeCell ref="KV25:KW25"/>
    <mergeCell ref="LE25:LF25"/>
    <mergeCell ref="LN25:LO25"/>
    <mergeCell ref="LW25:LX25"/>
    <mergeCell ref="MF25:MG25"/>
    <mergeCell ref="MO25:MP25"/>
    <mergeCell ref="MX25:MY25"/>
    <mergeCell ref="NG25:NH25"/>
    <mergeCell ref="NP25:NQ25"/>
    <mergeCell ref="NY25:NZ25"/>
    <mergeCell ref="OH25:OI25"/>
    <mergeCell ref="OQ25:OR25"/>
    <mergeCell ref="OZ25:PA25"/>
    <mergeCell ref="PI25:PJ25"/>
    <mergeCell ref="PR25:PS25"/>
    <mergeCell ref="QA25:QB25"/>
    <mergeCell ref="QJ25:QK25"/>
    <mergeCell ref="QS25:QT25"/>
    <mergeCell ref="RB25:RC25"/>
    <mergeCell ref="RK25:RL25"/>
    <mergeCell ref="RT25:RU25"/>
    <mergeCell ref="SC25:SD25"/>
    <mergeCell ref="SL25:SM25"/>
    <mergeCell ref="SU25:SV25"/>
    <mergeCell ref="TD25:TE25"/>
    <mergeCell ref="TM25:TN25"/>
    <mergeCell ref="TV25:TW25"/>
    <mergeCell ref="UE25:UF25"/>
    <mergeCell ref="UN25:UO25"/>
    <mergeCell ref="UW25:UX25"/>
    <mergeCell ref="VF25:VG25"/>
    <mergeCell ref="VO25:VP25"/>
    <mergeCell ref="VX25:VY25"/>
    <mergeCell ref="WG25:WH25"/>
    <mergeCell ref="WP25:WQ25"/>
    <mergeCell ref="WY25:WZ25"/>
    <mergeCell ref="XH25:XI25"/>
    <mergeCell ref="XQ25:XR25"/>
    <mergeCell ref="B26:C26"/>
    <mergeCell ref="K26:L26"/>
    <mergeCell ref="T26:U26"/>
    <mergeCell ref="AC26:AD26"/>
    <mergeCell ref="AL26:AM26"/>
    <mergeCell ref="AU26:AV26"/>
    <mergeCell ref="BD26:BE26"/>
    <mergeCell ref="BM26:BN26"/>
    <mergeCell ref="BV26:BW26"/>
    <mergeCell ref="CE26:CF26"/>
    <mergeCell ref="CN26:CO26"/>
    <mergeCell ref="CW26:CX26"/>
    <mergeCell ref="DF26:DG26"/>
    <mergeCell ref="DO26:DP26"/>
    <mergeCell ref="DX26:DY26"/>
    <mergeCell ref="EG26:EH26"/>
    <mergeCell ref="EP26:EQ26"/>
    <mergeCell ref="EY26:EZ26"/>
    <mergeCell ref="FH26:FI26"/>
    <mergeCell ref="FQ26:FR26"/>
    <mergeCell ref="FZ26:GA26"/>
    <mergeCell ref="GI26:GJ26"/>
    <mergeCell ref="GR26:GS26"/>
    <mergeCell ref="HA26:HB26"/>
    <mergeCell ref="HJ26:HK26"/>
    <mergeCell ref="HS26:HT26"/>
    <mergeCell ref="IB26:IC26"/>
    <mergeCell ref="IK26:IL26"/>
    <mergeCell ref="IT26:IU26"/>
    <mergeCell ref="JC26:JD26"/>
    <mergeCell ref="JL26:JM26"/>
    <mergeCell ref="JU26:JV26"/>
    <mergeCell ref="KD26:KE26"/>
    <mergeCell ref="KM26:KN26"/>
    <mergeCell ref="KV26:KW26"/>
    <mergeCell ref="LE26:LF26"/>
    <mergeCell ref="LN26:LO26"/>
    <mergeCell ref="LW26:LX26"/>
    <mergeCell ref="MF26:MG26"/>
    <mergeCell ref="MO26:MP26"/>
    <mergeCell ref="MX26:MY26"/>
    <mergeCell ref="NG26:NH26"/>
    <mergeCell ref="NP26:NQ26"/>
    <mergeCell ref="NY26:NZ26"/>
    <mergeCell ref="OH26:OI26"/>
    <mergeCell ref="OQ26:OR26"/>
    <mergeCell ref="OZ26:PA26"/>
    <mergeCell ref="PI26:PJ26"/>
    <mergeCell ref="PR26:PS26"/>
    <mergeCell ref="QA26:QB26"/>
    <mergeCell ref="QJ26:QK26"/>
    <mergeCell ref="QS26:QT26"/>
    <mergeCell ref="RB26:RC26"/>
    <mergeCell ref="RK26:RL26"/>
    <mergeCell ref="RT26:RU26"/>
    <mergeCell ref="SC26:SD26"/>
    <mergeCell ref="SL26:SM26"/>
    <mergeCell ref="SU26:SV26"/>
    <mergeCell ref="TD26:TE26"/>
    <mergeCell ref="TM26:TN26"/>
    <mergeCell ref="TV26:TW26"/>
    <mergeCell ref="UE26:UF26"/>
    <mergeCell ref="UN26:UO26"/>
    <mergeCell ref="UW26:UX26"/>
    <mergeCell ref="VF26:VG26"/>
    <mergeCell ref="VO26:VP26"/>
    <mergeCell ref="VX26:VY26"/>
    <mergeCell ref="WG26:WH26"/>
    <mergeCell ref="WP26:WQ26"/>
    <mergeCell ref="WY26:WZ26"/>
    <mergeCell ref="XH26:XI26"/>
    <mergeCell ref="XQ26:XR26"/>
    <mergeCell ref="B27:G27"/>
    <mergeCell ref="K27:P27"/>
    <mergeCell ref="T27:Y27"/>
    <mergeCell ref="AC27:AH27"/>
    <mergeCell ref="AL27:AQ27"/>
    <mergeCell ref="AU27:AZ27"/>
    <mergeCell ref="BD27:BI27"/>
    <mergeCell ref="BM27:BR27"/>
    <mergeCell ref="BV27:CA27"/>
    <mergeCell ref="CE27:CJ27"/>
    <mergeCell ref="CN27:CS27"/>
    <mergeCell ref="CW27:DB27"/>
    <mergeCell ref="DF27:DK27"/>
    <mergeCell ref="DO27:DT27"/>
    <mergeCell ref="DX27:EC27"/>
    <mergeCell ref="EG27:EL27"/>
    <mergeCell ref="EP27:EU27"/>
    <mergeCell ref="EY27:FD27"/>
    <mergeCell ref="FH27:FM27"/>
    <mergeCell ref="FQ27:FV27"/>
    <mergeCell ref="FZ27:GE27"/>
    <mergeCell ref="GI27:GN27"/>
    <mergeCell ref="GR27:GW27"/>
    <mergeCell ref="HA27:HF27"/>
    <mergeCell ref="HJ27:HO27"/>
    <mergeCell ref="HS27:HX27"/>
    <mergeCell ref="IB27:IG27"/>
    <mergeCell ref="IK27:IP27"/>
    <mergeCell ref="IT27:IY27"/>
    <mergeCell ref="JC27:JH27"/>
    <mergeCell ref="JL27:JQ27"/>
    <mergeCell ref="JU27:JZ27"/>
    <mergeCell ref="KD27:KI27"/>
    <mergeCell ref="KM27:KR27"/>
    <mergeCell ref="KV27:LA27"/>
    <mergeCell ref="LE27:LJ27"/>
    <mergeCell ref="LN27:LS27"/>
    <mergeCell ref="LW27:MB27"/>
    <mergeCell ref="MF27:MK27"/>
    <mergeCell ref="MO27:MT27"/>
    <mergeCell ref="MX27:NC27"/>
    <mergeCell ref="NG27:NL27"/>
    <mergeCell ref="NP27:NU27"/>
    <mergeCell ref="NY27:OD27"/>
    <mergeCell ref="OH27:OM27"/>
    <mergeCell ref="OQ27:OV27"/>
    <mergeCell ref="OZ27:PE27"/>
    <mergeCell ref="PI27:PN27"/>
    <mergeCell ref="PR27:PW27"/>
    <mergeCell ref="QA27:QF27"/>
    <mergeCell ref="QJ27:QO27"/>
    <mergeCell ref="QS27:QX27"/>
    <mergeCell ref="RB27:RG27"/>
    <mergeCell ref="RK27:RP27"/>
    <mergeCell ref="RT27:RY27"/>
    <mergeCell ref="SC27:SH27"/>
    <mergeCell ref="SL27:SQ27"/>
    <mergeCell ref="SU27:SZ27"/>
    <mergeCell ref="TD27:TI27"/>
    <mergeCell ref="TM27:TR27"/>
    <mergeCell ref="TV27:UA27"/>
    <mergeCell ref="UE27:UJ27"/>
    <mergeCell ref="UN27:US27"/>
    <mergeCell ref="UW27:VB27"/>
    <mergeCell ref="VF27:VK27"/>
    <mergeCell ref="VO27:VT27"/>
    <mergeCell ref="VX27:WC27"/>
    <mergeCell ref="WG27:WL27"/>
    <mergeCell ref="WP27:WU27"/>
    <mergeCell ref="WY27:XD27"/>
    <mergeCell ref="XH27:XM27"/>
    <mergeCell ref="XQ27:XV27"/>
    <mergeCell ref="B28:C28"/>
    <mergeCell ref="K28:L28"/>
    <mergeCell ref="T28:U28"/>
    <mergeCell ref="AC28:AD28"/>
    <mergeCell ref="AL28:AM28"/>
    <mergeCell ref="AU28:AV28"/>
    <mergeCell ref="BD28:BE28"/>
    <mergeCell ref="BM28:BN28"/>
    <mergeCell ref="BV28:BW28"/>
    <mergeCell ref="CE28:CF28"/>
    <mergeCell ref="CN28:CO28"/>
    <mergeCell ref="CW28:CX28"/>
    <mergeCell ref="DF28:DG28"/>
    <mergeCell ref="DO28:DP28"/>
    <mergeCell ref="DX28:DY28"/>
    <mergeCell ref="EG28:EH28"/>
    <mergeCell ref="EP28:EQ28"/>
    <mergeCell ref="EY28:EZ28"/>
    <mergeCell ref="FH28:FI28"/>
    <mergeCell ref="FQ28:FR28"/>
    <mergeCell ref="FZ28:GA28"/>
    <mergeCell ref="GI28:GJ28"/>
    <mergeCell ref="GR28:GS28"/>
    <mergeCell ref="HA28:HB28"/>
    <mergeCell ref="HJ28:HK28"/>
    <mergeCell ref="HS28:HT28"/>
    <mergeCell ref="IB28:IC28"/>
    <mergeCell ref="IK28:IL28"/>
    <mergeCell ref="IT28:IU28"/>
    <mergeCell ref="JC28:JD28"/>
    <mergeCell ref="JL28:JM28"/>
    <mergeCell ref="JU28:JV28"/>
    <mergeCell ref="KD28:KE28"/>
    <mergeCell ref="KM28:KN28"/>
    <mergeCell ref="KV28:KW28"/>
    <mergeCell ref="LE28:LF28"/>
    <mergeCell ref="LN28:LO28"/>
    <mergeCell ref="LW28:LX28"/>
    <mergeCell ref="MF28:MG28"/>
    <mergeCell ref="MO28:MP28"/>
    <mergeCell ref="MX28:MY28"/>
    <mergeCell ref="NG28:NH28"/>
    <mergeCell ref="NP28:NQ28"/>
    <mergeCell ref="NY28:NZ28"/>
    <mergeCell ref="OH28:OI28"/>
    <mergeCell ref="OQ28:OR28"/>
    <mergeCell ref="OZ28:PA28"/>
    <mergeCell ref="PI28:PJ28"/>
    <mergeCell ref="PR28:PS28"/>
    <mergeCell ref="QA28:QB28"/>
    <mergeCell ref="QJ28:QK28"/>
    <mergeCell ref="QS28:QT28"/>
    <mergeCell ref="RB28:RC28"/>
    <mergeCell ref="RK28:RL28"/>
    <mergeCell ref="RT28:RU28"/>
    <mergeCell ref="SC28:SD28"/>
    <mergeCell ref="SL28:SM28"/>
    <mergeCell ref="SU28:SV28"/>
    <mergeCell ref="TD28:TE28"/>
    <mergeCell ref="TM28:TN28"/>
    <mergeCell ref="TV28:TW28"/>
    <mergeCell ref="UE28:UF28"/>
    <mergeCell ref="UN28:UO28"/>
    <mergeCell ref="UW28:UX28"/>
    <mergeCell ref="VF28:VG28"/>
    <mergeCell ref="VO28:VP28"/>
    <mergeCell ref="VX28:VY28"/>
    <mergeCell ref="WG28:WH28"/>
    <mergeCell ref="WP28:WQ28"/>
    <mergeCell ref="WY28:WZ28"/>
    <mergeCell ref="XH28:XI28"/>
    <mergeCell ref="XQ28:XR28"/>
    <mergeCell ref="B29:C29"/>
    <mergeCell ref="K29:L29"/>
    <mergeCell ref="T29:U29"/>
    <mergeCell ref="AC29:AD29"/>
    <mergeCell ref="AL29:AM29"/>
    <mergeCell ref="AU29:AV29"/>
    <mergeCell ref="BD29:BE29"/>
    <mergeCell ref="BM29:BN29"/>
    <mergeCell ref="BV29:BW29"/>
    <mergeCell ref="CE29:CF29"/>
    <mergeCell ref="CN29:CO29"/>
    <mergeCell ref="CW29:CX29"/>
    <mergeCell ref="DF29:DG29"/>
    <mergeCell ref="DO29:DP29"/>
    <mergeCell ref="DX29:DY29"/>
    <mergeCell ref="EG29:EH29"/>
    <mergeCell ref="EP29:EQ29"/>
    <mergeCell ref="EY29:EZ29"/>
    <mergeCell ref="FH29:FI29"/>
    <mergeCell ref="FQ29:FR29"/>
    <mergeCell ref="FZ29:GA29"/>
    <mergeCell ref="GI29:GJ29"/>
    <mergeCell ref="GR29:GS29"/>
    <mergeCell ref="HA29:HB29"/>
    <mergeCell ref="HJ29:HK29"/>
    <mergeCell ref="HS29:HT29"/>
    <mergeCell ref="IB29:IC29"/>
    <mergeCell ref="IK29:IL29"/>
    <mergeCell ref="IT29:IU29"/>
    <mergeCell ref="JC29:JD29"/>
    <mergeCell ref="JL29:JM29"/>
    <mergeCell ref="JU29:JV29"/>
    <mergeCell ref="KD29:KE29"/>
    <mergeCell ref="KM29:KN29"/>
    <mergeCell ref="KV29:KW29"/>
    <mergeCell ref="LE29:LF29"/>
    <mergeCell ref="LN29:LO29"/>
    <mergeCell ref="LW29:LX29"/>
    <mergeCell ref="MF29:MG29"/>
    <mergeCell ref="MO29:MP29"/>
    <mergeCell ref="MX29:MY29"/>
    <mergeCell ref="NG29:NH29"/>
    <mergeCell ref="NP29:NQ29"/>
    <mergeCell ref="NY29:NZ29"/>
    <mergeCell ref="OH29:OI29"/>
    <mergeCell ref="OQ29:OR29"/>
    <mergeCell ref="OZ29:PA29"/>
    <mergeCell ref="PI29:PJ29"/>
    <mergeCell ref="PR29:PS29"/>
    <mergeCell ref="QA29:QB29"/>
    <mergeCell ref="QJ29:QK29"/>
    <mergeCell ref="QS29:QT29"/>
    <mergeCell ref="RB29:RC29"/>
    <mergeCell ref="RK29:RL29"/>
    <mergeCell ref="RT29:RU29"/>
    <mergeCell ref="SC29:SD29"/>
    <mergeCell ref="SL29:SM29"/>
    <mergeCell ref="SU29:SV29"/>
    <mergeCell ref="TD29:TE29"/>
    <mergeCell ref="TM29:TN29"/>
    <mergeCell ref="TV29:TW29"/>
    <mergeCell ref="UE29:UF29"/>
    <mergeCell ref="UN29:UO29"/>
    <mergeCell ref="UW29:UX29"/>
    <mergeCell ref="VF29:VG29"/>
    <mergeCell ref="VO29:VP29"/>
    <mergeCell ref="VX29:VY29"/>
    <mergeCell ref="WG29:WH29"/>
    <mergeCell ref="WP29:WQ29"/>
    <mergeCell ref="WY29:WZ29"/>
    <mergeCell ref="XH29:XI29"/>
    <mergeCell ref="XQ29:XR29"/>
    <mergeCell ref="B30:C30"/>
    <mergeCell ref="K30:L30"/>
    <mergeCell ref="T30:U30"/>
    <mergeCell ref="AC30:AD30"/>
    <mergeCell ref="AL30:AM30"/>
    <mergeCell ref="AU30:AV30"/>
    <mergeCell ref="BD30:BE30"/>
    <mergeCell ref="BM30:BN30"/>
    <mergeCell ref="BV30:BW30"/>
    <mergeCell ref="CE30:CF30"/>
    <mergeCell ref="CN30:CO30"/>
    <mergeCell ref="CW30:CX30"/>
    <mergeCell ref="DF30:DG30"/>
    <mergeCell ref="DO30:DP30"/>
    <mergeCell ref="DX30:DY30"/>
    <mergeCell ref="EG30:EH30"/>
    <mergeCell ref="EP30:EQ30"/>
    <mergeCell ref="EY30:EZ30"/>
    <mergeCell ref="FH30:FI30"/>
    <mergeCell ref="FQ30:FR30"/>
    <mergeCell ref="FZ30:GA30"/>
    <mergeCell ref="GI30:GJ30"/>
    <mergeCell ref="GR30:GS30"/>
    <mergeCell ref="HA30:HB30"/>
    <mergeCell ref="HJ30:HK30"/>
    <mergeCell ref="HS30:HT30"/>
    <mergeCell ref="IB30:IC30"/>
    <mergeCell ref="IK30:IL30"/>
    <mergeCell ref="IT30:IU30"/>
    <mergeCell ref="JC30:JD30"/>
    <mergeCell ref="JL30:JM30"/>
    <mergeCell ref="JU30:JV30"/>
    <mergeCell ref="KD30:KE30"/>
    <mergeCell ref="KM30:KN30"/>
    <mergeCell ref="KV30:KW30"/>
    <mergeCell ref="LE30:LF30"/>
    <mergeCell ref="LN30:LO30"/>
    <mergeCell ref="LW30:LX30"/>
    <mergeCell ref="MF30:MG30"/>
    <mergeCell ref="MO30:MP30"/>
    <mergeCell ref="MX30:MY30"/>
    <mergeCell ref="NG30:NH30"/>
    <mergeCell ref="NP30:NQ30"/>
    <mergeCell ref="NY30:NZ30"/>
    <mergeCell ref="OH30:OI30"/>
    <mergeCell ref="OQ30:OR30"/>
    <mergeCell ref="OZ30:PA30"/>
    <mergeCell ref="PI30:PJ30"/>
    <mergeCell ref="PR30:PS30"/>
    <mergeCell ref="QA30:QB30"/>
    <mergeCell ref="QJ30:QK30"/>
    <mergeCell ref="QS30:QT30"/>
    <mergeCell ref="RB30:RC30"/>
    <mergeCell ref="RK30:RL30"/>
    <mergeCell ref="RT30:RU30"/>
    <mergeCell ref="SC30:SD30"/>
    <mergeCell ref="SL30:SM30"/>
    <mergeCell ref="SU30:SV30"/>
    <mergeCell ref="TD30:TE30"/>
    <mergeCell ref="TM30:TN30"/>
    <mergeCell ref="TV30:TW30"/>
    <mergeCell ref="UE30:UF30"/>
    <mergeCell ref="UN30:UO30"/>
    <mergeCell ref="UW30:UX30"/>
    <mergeCell ref="VF30:VG30"/>
    <mergeCell ref="VO30:VP30"/>
    <mergeCell ref="VX30:VY30"/>
    <mergeCell ref="WG30:WH30"/>
    <mergeCell ref="WP30:WQ30"/>
    <mergeCell ref="WY30:WZ30"/>
    <mergeCell ref="XH30:XI30"/>
    <mergeCell ref="XQ30:XR30"/>
    <mergeCell ref="B31:C31"/>
    <mergeCell ref="K31:L31"/>
    <mergeCell ref="T31:U31"/>
    <mergeCell ref="AC31:AD31"/>
    <mergeCell ref="AL31:AM31"/>
    <mergeCell ref="AU31:AV31"/>
    <mergeCell ref="BD31:BE31"/>
    <mergeCell ref="BM31:BN31"/>
    <mergeCell ref="BV31:BW31"/>
    <mergeCell ref="CE31:CF31"/>
    <mergeCell ref="CN31:CO31"/>
    <mergeCell ref="CW31:CX31"/>
    <mergeCell ref="DF31:DG31"/>
    <mergeCell ref="DO31:DP31"/>
    <mergeCell ref="DX31:DY31"/>
    <mergeCell ref="EG31:EH31"/>
    <mergeCell ref="EP31:EQ31"/>
    <mergeCell ref="EY31:EZ31"/>
    <mergeCell ref="FH31:FI31"/>
    <mergeCell ref="FQ31:FR31"/>
    <mergeCell ref="FZ31:GA31"/>
    <mergeCell ref="GI31:GJ31"/>
    <mergeCell ref="GR31:GS31"/>
    <mergeCell ref="HA31:HB31"/>
    <mergeCell ref="HJ31:HK31"/>
    <mergeCell ref="HS31:HT31"/>
    <mergeCell ref="IB31:IC31"/>
    <mergeCell ref="IK31:IL31"/>
    <mergeCell ref="IT31:IU31"/>
    <mergeCell ref="JC31:JD31"/>
    <mergeCell ref="JL31:JM31"/>
    <mergeCell ref="JU31:JV31"/>
    <mergeCell ref="KD31:KE31"/>
    <mergeCell ref="KM31:KN31"/>
    <mergeCell ref="KV31:KW31"/>
    <mergeCell ref="LE31:LF31"/>
    <mergeCell ref="LN31:LO31"/>
    <mergeCell ref="LW31:LX31"/>
    <mergeCell ref="MF31:MG31"/>
    <mergeCell ref="MO31:MP31"/>
    <mergeCell ref="MX31:MY31"/>
    <mergeCell ref="NG31:NH31"/>
    <mergeCell ref="NP31:NQ31"/>
    <mergeCell ref="NY31:NZ31"/>
    <mergeCell ref="OH31:OI31"/>
    <mergeCell ref="OQ31:OR31"/>
    <mergeCell ref="OZ31:PA31"/>
    <mergeCell ref="PI31:PJ31"/>
    <mergeCell ref="PR31:PS31"/>
    <mergeCell ref="QA31:QB31"/>
    <mergeCell ref="QJ31:QK31"/>
    <mergeCell ref="QS31:QT31"/>
    <mergeCell ref="RB31:RC31"/>
    <mergeCell ref="RK31:RL31"/>
    <mergeCell ref="RT31:RU31"/>
    <mergeCell ref="SC31:SD31"/>
    <mergeCell ref="SL31:SM31"/>
    <mergeCell ref="SU31:SV31"/>
    <mergeCell ref="TD31:TE31"/>
    <mergeCell ref="TM31:TN31"/>
    <mergeCell ref="TV31:TW31"/>
    <mergeCell ref="UE31:UF31"/>
    <mergeCell ref="UN31:UO31"/>
    <mergeCell ref="UW31:UX31"/>
    <mergeCell ref="VF31:VG31"/>
    <mergeCell ref="VO31:VP31"/>
    <mergeCell ref="VX31:VY31"/>
    <mergeCell ref="WG31:WH31"/>
    <mergeCell ref="WP31:WQ31"/>
    <mergeCell ref="WY31:WZ31"/>
    <mergeCell ref="XH31:XI31"/>
    <mergeCell ref="XQ31:XR31"/>
    <mergeCell ref="B32:C32"/>
    <mergeCell ref="K32:L32"/>
    <mergeCell ref="T32:U32"/>
    <mergeCell ref="AC32:AD32"/>
    <mergeCell ref="AL32:AM32"/>
    <mergeCell ref="AU32:AV32"/>
    <mergeCell ref="BD32:BE32"/>
    <mergeCell ref="BM32:BN32"/>
    <mergeCell ref="BV32:BW32"/>
    <mergeCell ref="CE32:CF32"/>
    <mergeCell ref="CN32:CO32"/>
    <mergeCell ref="CW32:CX32"/>
    <mergeCell ref="DF32:DG32"/>
    <mergeCell ref="DO32:DP32"/>
    <mergeCell ref="DX32:DY32"/>
    <mergeCell ref="EG32:EH32"/>
    <mergeCell ref="EP32:EQ32"/>
    <mergeCell ref="EY32:EZ32"/>
    <mergeCell ref="FH32:FI32"/>
    <mergeCell ref="FQ32:FR32"/>
    <mergeCell ref="FZ32:GA32"/>
    <mergeCell ref="GI32:GJ32"/>
    <mergeCell ref="GR32:GS32"/>
    <mergeCell ref="HA32:HB32"/>
    <mergeCell ref="HJ32:HK32"/>
    <mergeCell ref="HS32:HT32"/>
    <mergeCell ref="IB32:IC32"/>
    <mergeCell ref="IK32:IL32"/>
    <mergeCell ref="IT32:IU32"/>
    <mergeCell ref="JC32:JD32"/>
    <mergeCell ref="JL32:JM32"/>
    <mergeCell ref="JU32:JV32"/>
    <mergeCell ref="KD32:KE32"/>
    <mergeCell ref="KM32:KN32"/>
    <mergeCell ref="KV32:KW32"/>
    <mergeCell ref="LE32:LF32"/>
    <mergeCell ref="LN32:LO32"/>
    <mergeCell ref="LW32:LX32"/>
    <mergeCell ref="MF32:MG32"/>
    <mergeCell ref="MO32:MP32"/>
    <mergeCell ref="MX32:MY32"/>
    <mergeCell ref="NG32:NH32"/>
    <mergeCell ref="NP32:NQ32"/>
    <mergeCell ref="NY32:NZ32"/>
    <mergeCell ref="OH32:OI32"/>
    <mergeCell ref="OQ32:OR32"/>
    <mergeCell ref="OZ32:PA32"/>
    <mergeCell ref="PI32:PJ32"/>
    <mergeCell ref="PR32:PS32"/>
    <mergeCell ref="QA32:QB32"/>
    <mergeCell ref="QJ32:QK32"/>
    <mergeCell ref="QS32:QT32"/>
    <mergeCell ref="RB32:RC32"/>
    <mergeCell ref="RK32:RL32"/>
    <mergeCell ref="RT32:RU32"/>
    <mergeCell ref="SC32:SD32"/>
    <mergeCell ref="SL32:SM32"/>
    <mergeCell ref="SU32:SV32"/>
    <mergeCell ref="TD32:TE32"/>
    <mergeCell ref="TM32:TN32"/>
    <mergeCell ref="TV32:TW32"/>
    <mergeCell ref="UE32:UF32"/>
    <mergeCell ref="UN32:UO32"/>
    <mergeCell ref="UW32:UX32"/>
    <mergeCell ref="VF32:VG32"/>
    <mergeCell ref="VO32:VP32"/>
    <mergeCell ref="VX32:VY32"/>
    <mergeCell ref="WG32:WH32"/>
    <mergeCell ref="WP32:WQ32"/>
    <mergeCell ref="WY32:WZ32"/>
    <mergeCell ref="XH32:XI32"/>
    <mergeCell ref="XQ32:XR32"/>
    <mergeCell ref="B33:C33"/>
    <mergeCell ref="K33:L33"/>
    <mergeCell ref="T33:U33"/>
    <mergeCell ref="AC33:AD33"/>
    <mergeCell ref="AL33:AM33"/>
    <mergeCell ref="AU33:AV33"/>
    <mergeCell ref="BD33:BE33"/>
    <mergeCell ref="BM33:BN33"/>
    <mergeCell ref="BV33:BW33"/>
    <mergeCell ref="CE33:CF33"/>
    <mergeCell ref="CN33:CO33"/>
    <mergeCell ref="CW33:CX33"/>
    <mergeCell ref="DF33:DG33"/>
    <mergeCell ref="DO33:DP33"/>
    <mergeCell ref="DX33:DY33"/>
    <mergeCell ref="EG33:EH33"/>
    <mergeCell ref="EP33:EQ33"/>
    <mergeCell ref="EY33:EZ33"/>
    <mergeCell ref="FH33:FI33"/>
    <mergeCell ref="FQ33:FR33"/>
    <mergeCell ref="FZ33:GA33"/>
    <mergeCell ref="GI33:GJ33"/>
    <mergeCell ref="GR33:GS33"/>
    <mergeCell ref="HA33:HB33"/>
    <mergeCell ref="HJ33:HK33"/>
    <mergeCell ref="HS33:HT33"/>
    <mergeCell ref="IB33:IC33"/>
    <mergeCell ref="IK33:IL33"/>
    <mergeCell ref="IT33:IU33"/>
    <mergeCell ref="JC33:JD33"/>
    <mergeCell ref="JL33:JM33"/>
    <mergeCell ref="JU33:JV33"/>
    <mergeCell ref="KD33:KE33"/>
    <mergeCell ref="KM33:KN33"/>
    <mergeCell ref="KV33:KW33"/>
    <mergeCell ref="LE33:LF33"/>
    <mergeCell ref="LN33:LO33"/>
    <mergeCell ref="LW33:LX33"/>
    <mergeCell ref="MF33:MG33"/>
    <mergeCell ref="MO33:MP33"/>
    <mergeCell ref="MX33:MY33"/>
    <mergeCell ref="NG33:NH33"/>
    <mergeCell ref="NP33:NQ33"/>
    <mergeCell ref="NY33:NZ33"/>
    <mergeCell ref="OH33:OI33"/>
    <mergeCell ref="OQ33:OR33"/>
    <mergeCell ref="OZ33:PA33"/>
    <mergeCell ref="PI33:PJ33"/>
    <mergeCell ref="PR33:PS33"/>
    <mergeCell ref="QA33:QB33"/>
    <mergeCell ref="QJ33:QK33"/>
    <mergeCell ref="QS33:QT33"/>
    <mergeCell ref="RB33:RC33"/>
    <mergeCell ref="RK33:RL33"/>
    <mergeCell ref="RT33:RU33"/>
    <mergeCell ref="SC33:SD33"/>
    <mergeCell ref="SL33:SM33"/>
    <mergeCell ref="SU33:SV33"/>
    <mergeCell ref="TD33:TE33"/>
    <mergeCell ref="TM33:TN33"/>
    <mergeCell ref="TV33:TW33"/>
    <mergeCell ref="UE33:UF33"/>
    <mergeCell ref="UN33:UO33"/>
    <mergeCell ref="UW33:UX33"/>
    <mergeCell ref="VF33:VG33"/>
    <mergeCell ref="VO33:VP33"/>
    <mergeCell ref="VX33:VY33"/>
    <mergeCell ref="WG33:WH33"/>
    <mergeCell ref="WP33:WQ33"/>
    <mergeCell ref="WY33:WZ33"/>
    <mergeCell ref="XH33:XI33"/>
    <mergeCell ref="XQ33:XR33"/>
    <mergeCell ref="B34:C34"/>
    <mergeCell ref="K34:L34"/>
    <mergeCell ref="T34:U34"/>
    <mergeCell ref="AC34:AD34"/>
    <mergeCell ref="AL34:AM34"/>
    <mergeCell ref="AU34:AV34"/>
    <mergeCell ref="BD34:BE34"/>
    <mergeCell ref="BM34:BN34"/>
    <mergeCell ref="BV34:BW34"/>
    <mergeCell ref="CE34:CF34"/>
    <mergeCell ref="CN34:CO34"/>
    <mergeCell ref="CW34:CX34"/>
    <mergeCell ref="DF34:DG34"/>
    <mergeCell ref="DO34:DP34"/>
    <mergeCell ref="DX34:DY34"/>
    <mergeCell ref="EG34:EH34"/>
    <mergeCell ref="EP34:EQ34"/>
    <mergeCell ref="EY34:EZ34"/>
    <mergeCell ref="FH34:FI34"/>
    <mergeCell ref="FQ34:FR34"/>
    <mergeCell ref="FZ34:GA34"/>
    <mergeCell ref="GI34:GJ34"/>
    <mergeCell ref="GR34:GS34"/>
    <mergeCell ref="HA34:HB34"/>
    <mergeCell ref="HJ34:HK34"/>
    <mergeCell ref="HS34:HT34"/>
    <mergeCell ref="IB34:IC34"/>
    <mergeCell ref="IK34:IL34"/>
    <mergeCell ref="IT34:IU34"/>
    <mergeCell ref="JC34:JD34"/>
    <mergeCell ref="JL34:JM34"/>
    <mergeCell ref="JU34:JV34"/>
    <mergeCell ref="KD34:KE34"/>
    <mergeCell ref="KM34:KN34"/>
    <mergeCell ref="KV34:KW34"/>
    <mergeCell ref="LE34:LF34"/>
    <mergeCell ref="LN34:LO34"/>
    <mergeCell ref="LW34:LX34"/>
    <mergeCell ref="MF34:MG34"/>
    <mergeCell ref="MO34:MP34"/>
    <mergeCell ref="MX34:MY34"/>
    <mergeCell ref="NG34:NH34"/>
    <mergeCell ref="NP34:NQ34"/>
    <mergeCell ref="NY34:NZ34"/>
    <mergeCell ref="OH34:OI34"/>
    <mergeCell ref="OQ34:OR34"/>
    <mergeCell ref="OZ34:PA34"/>
    <mergeCell ref="PI34:PJ34"/>
    <mergeCell ref="PR34:PS34"/>
    <mergeCell ref="QA34:QB34"/>
    <mergeCell ref="QJ34:QK34"/>
    <mergeCell ref="QS34:QT34"/>
    <mergeCell ref="RB34:RC34"/>
    <mergeCell ref="RK34:RL34"/>
    <mergeCell ref="RT34:RU34"/>
    <mergeCell ref="SC34:SD34"/>
    <mergeCell ref="SL34:SM34"/>
    <mergeCell ref="SU34:SV34"/>
    <mergeCell ref="TD34:TE34"/>
    <mergeCell ref="TM34:TN34"/>
    <mergeCell ref="TV34:TW34"/>
    <mergeCell ref="UE34:UF34"/>
    <mergeCell ref="UN34:UO34"/>
    <mergeCell ref="UW34:UX34"/>
    <mergeCell ref="VF34:VG34"/>
    <mergeCell ref="VO34:VP34"/>
    <mergeCell ref="VX34:VY34"/>
    <mergeCell ref="WG34:WH34"/>
    <mergeCell ref="WP34:WQ34"/>
    <mergeCell ref="WY34:WZ34"/>
    <mergeCell ref="XH34:XI34"/>
    <mergeCell ref="XQ34:XR34"/>
    <mergeCell ref="B35:C35"/>
    <mergeCell ref="K35:L35"/>
    <mergeCell ref="T35:U35"/>
    <mergeCell ref="AC35:AD35"/>
    <mergeCell ref="AL35:AM35"/>
    <mergeCell ref="AU35:AV35"/>
    <mergeCell ref="BD35:BE35"/>
    <mergeCell ref="BM35:BN35"/>
    <mergeCell ref="BV35:BW35"/>
    <mergeCell ref="CE35:CF35"/>
    <mergeCell ref="CN35:CO35"/>
    <mergeCell ref="CW35:CX35"/>
    <mergeCell ref="DF35:DG35"/>
    <mergeCell ref="DO35:DP35"/>
    <mergeCell ref="DX35:DY35"/>
    <mergeCell ref="EG35:EH35"/>
    <mergeCell ref="EP35:EQ35"/>
    <mergeCell ref="EY35:EZ35"/>
    <mergeCell ref="FH35:FI35"/>
    <mergeCell ref="FQ35:FR35"/>
    <mergeCell ref="FZ35:GA35"/>
    <mergeCell ref="GI35:GJ35"/>
    <mergeCell ref="GR35:GS35"/>
    <mergeCell ref="HA35:HB35"/>
    <mergeCell ref="HJ35:HK35"/>
    <mergeCell ref="HS35:HT35"/>
    <mergeCell ref="IB35:IC35"/>
    <mergeCell ref="IK35:IL35"/>
    <mergeCell ref="IT35:IU35"/>
    <mergeCell ref="JC35:JD35"/>
    <mergeCell ref="JL35:JM35"/>
    <mergeCell ref="JU35:JV35"/>
    <mergeCell ref="KD35:KE35"/>
    <mergeCell ref="KM35:KN35"/>
    <mergeCell ref="KV35:KW35"/>
    <mergeCell ref="LE35:LF35"/>
    <mergeCell ref="LN35:LO35"/>
    <mergeCell ref="LW35:LX35"/>
    <mergeCell ref="MF35:MG35"/>
    <mergeCell ref="MO35:MP35"/>
    <mergeCell ref="MX35:MY35"/>
    <mergeCell ref="NG35:NH35"/>
    <mergeCell ref="NP35:NQ35"/>
    <mergeCell ref="NY35:NZ35"/>
    <mergeCell ref="OH35:OI35"/>
    <mergeCell ref="OQ35:OR35"/>
    <mergeCell ref="OZ35:PA35"/>
    <mergeCell ref="PI35:PJ35"/>
    <mergeCell ref="PR35:PS35"/>
    <mergeCell ref="QA35:QB35"/>
    <mergeCell ref="QJ35:QK35"/>
    <mergeCell ref="QS35:QT35"/>
    <mergeCell ref="RB35:RC35"/>
    <mergeCell ref="RK35:RL35"/>
    <mergeCell ref="RT35:RU35"/>
    <mergeCell ref="SC35:SD35"/>
    <mergeCell ref="SL35:SM35"/>
    <mergeCell ref="SU35:SV35"/>
    <mergeCell ref="TD35:TE35"/>
    <mergeCell ref="TM35:TN35"/>
    <mergeCell ref="TV35:TW35"/>
    <mergeCell ref="UE35:UF35"/>
    <mergeCell ref="UN35:UO35"/>
    <mergeCell ref="UW35:UX35"/>
    <mergeCell ref="VF35:VG35"/>
    <mergeCell ref="VO35:VP35"/>
    <mergeCell ref="VX35:VY35"/>
    <mergeCell ref="WG35:WH35"/>
    <mergeCell ref="WP35:WQ35"/>
    <mergeCell ref="WY35:WZ35"/>
    <mergeCell ref="XH35:XI35"/>
    <mergeCell ref="XQ35:XR35"/>
    <mergeCell ref="B36:C36"/>
    <mergeCell ref="K36:L36"/>
    <mergeCell ref="T36:U36"/>
    <mergeCell ref="AC36:AD36"/>
    <mergeCell ref="AL36:AM36"/>
    <mergeCell ref="AU36:AV36"/>
    <mergeCell ref="BD36:BE36"/>
    <mergeCell ref="BM36:BN36"/>
    <mergeCell ref="BV36:BW36"/>
    <mergeCell ref="CE36:CF36"/>
    <mergeCell ref="CN36:CO36"/>
    <mergeCell ref="CW36:CX36"/>
    <mergeCell ref="DF36:DG36"/>
    <mergeCell ref="DO36:DP36"/>
    <mergeCell ref="DX36:DY36"/>
    <mergeCell ref="EG36:EH36"/>
    <mergeCell ref="EP36:EQ36"/>
    <mergeCell ref="EY36:EZ36"/>
    <mergeCell ref="FH36:FI36"/>
    <mergeCell ref="FQ36:FR36"/>
    <mergeCell ref="FZ36:GA36"/>
    <mergeCell ref="GI36:GJ36"/>
    <mergeCell ref="GR36:GS36"/>
    <mergeCell ref="HA36:HB36"/>
    <mergeCell ref="HJ36:HK36"/>
    <mergeCell ref="HS36:HT36"/>
    <mergeCell ref="IB36:IC36"/>
    <mergeCell ref="IK36:IL36"/>
    <mergeCell ref="IT36:IU36"/>
    <mergeCell ref="JC36:JD36"/>
    <mergeCell ref="JL36:JM36"/>
    <mergeCell ref="JU36:JV36"/>
    <mergeCell ref="KD36:KE36"/>
    <mergeCell ref="KM36:KN36"/>
    <mergeCell ref="KV36:KW36"/>
    <mergeCell ref="LE36:LF36"/>
    <mergeCell ref="LN36:LO36"/>
    <mergeCell ref="LW36:LX36"/>
    <mergeCell ref="MF36:MG36"/>
    <mergeCell ref="MO36:MP36"/>
    <mergeCell ref="MX36:MY36"/>
    <mergeCell ref="NG36:NH36"/>
    <mergeCell ref="NP36:NQ36"/>
    <mergeCell ref="NY36:NZ36"/>
    <mergeCell ref="OH36:OI36"/>
    <mergeCell ref="OQ36:OR36"/>
    <mergeCell ref="OZ36:PA36"/>
    <mergeCell ref="PI36:PJ36"/>
    <mergeCell ref="PR36:PS36"/>
    <mergeCell ref="QA36:QB36"/>
    <mergeCell ref="QJ36:QK36"/>
    <mergeCell ref="QS36:QT36"/>
    <mergeCell ref="RB36:RC36"/>
    <mergeCell ref="RK36:RL36"/>
    <mergeCell ref="RT36:RU36"/>
    <mergeCell ref="SC36:SD36"/>
    <mergeCell ref="SL36:SM36"/>
    <mergeCell ref="SU36:SV36"/>
    <mergeCell ref="TD36:TE36"/>
    <mergeCell ref="TM36:TN36"/>
    <mergeCell ref="TV36:TW36"/>
    <mergeCell ref="UE36:UF36"/>
    <mergeCell ref="UN36:UO36"/>
    <mergeCell ref="UW36:UX36"/>
    <mergeCell ref="VF36:VG36"/>
    <mergeCell ref="VO36:VP36"/>
    <mergeCell ref="VX36:VY36"/>
    <mergeCell ref="WG36:WH36"/>
    <mergeCell ref="WP36:WQ36"/>
    <mergeCell ref="WY36:WZ36"/>
    <mergeCell ref="XH36:XI36"/>
    <mergeCell ref="XQ36:XR36"/>
    <mergeCell ref="B37:C37"/>
    <mergeCell ref="K37:L37"/>
    <mergeCell ref="T37:U37"/>
    <mergeCell ref="AC37:AD37"/>
    <mergeCell ref="AL37:AM37"/>
    <mergeCell ref="AU37:AV37"/>
    <mergeCell ref="BD37:BE37"/>
    <mergeCell ref="BM37:BN37"/>
    <mergeCell ref="BV37:BW37"/>
    <mergeCell ref="CE37:CF37"/>
    <mergeCell ref="CN37:CO37"/>
    <mergeCell ref="CW37:CX37"/>
    <mergeCell ref="DF37:DG37"/>
    <mergeCell ref="DO37:DP37"/>
    <mergeCell ref="DX37:DY37"/>
    <mergeCell ref="EG37:EH37"/>
    <mergeCell ref="EP37:EQ37"/>
    <mergeCell ref="EY37:EZ37"/>
    <mergeCell ref="FH37:FI37"/>
    <mergeCell ref="FQ37:FR37"/>
    <mergeCell ref="FZ37:GA37"/>
    <mergeCell ref="GI37:GJ37"/>
    <mergeCell ref="GR37:GS37"/>
    <mergeCell ref="HA37:HB37"/>
    <mergeCell ref="HJ37:HK37"/>
    <mergeCell ref="HS37:HT37"/>
    <mergeCell ref="IB37:IC37"/>
    <mergeCell ref="IK37:IL37"/>
    <mergeCell ref="IT37:IU37"/>
    <mergeCell ref="JC37:JD37"/>
    <mergeCell ref="JL37:JM37"/>
    <mergeCell ref="JU37:JV37"/>
    <mergeCell ref="KD37:KE37"/>
    <mergeCell ref="KM37:KN37"/>
    <mergeCell ref="KV37:KW37"/>
    <mergeCell ref="LE37:LF37"/>
    <mergeCell ref="LN37:LO37"/>
    <mergeCell ref="LW37:LX37"/>
    <mergeCell ref="MF37:MG37"/>
    <mergeCell ref="MO37:MP37"/>
    <mergeCell ref="MX37:MY37"/>
    <mergeCell ref="NG37:NH37"/>
    <mergeCell ref="NP37:NQ37"/>
    <mergeCell ref="NY37:NZ37"/>
    <mergeCell ref="OH37:OI37"/>
    <mergeCell ref="OQ37:OR37"/>
    <mergeCell ref="OZ37:PA37"/>
    <mergeCell ref="PI37:PJ37"/>
    <mergeCell ref="PR37:PS37"/>
    <mergeCell ref="QA37:QB37"/>
    <mergeCell ref="QJ37:QK37"/>
    <mergeCell ref="QS37:QT37"/>
    <mergeCell ref="RB37:RC37"/>
    <mergeCell ref="RK37:RL37"/>
    <mergeCell ref="RT37:RU37"/>
    <mergeCell ref="SC37:SD37"/>
    <mergeCell ref="SL37:SM37"/>
    <mergeCell ref="SU37:SV37"/>
    <mergeCell ref="TD37:TE37"/>
    <mergeCell ref="TM37:TN37"/>
    <mergeCell ref="TV37:TW37"/>
    <mergeCell ref="UE37:UF37"/>
    <mergeCell ref="UN37:UO37"/>
    <mergeCell ref="UW37:UX37"/>
    <mergeCell ref="VF37:VG37"/>
    <mergeCell ref="VO37:VP37"/>
    <mergeCell ref="VX37:VY37"/>
    <mergeCell ref="WG37:WH37"/>
    <mergeCell ref="WP37:WQ37"/>
    <mergeCell ref="WY37:WZ37"/>
    <mergeCell ref="XH37:XI37"/>
    <mergeCell ref="XQ37:XR37"/>
    <mergeCell ref="B38:C38"/>
    <mergeCell ref="K38:L38"/>
    <mergeCell ref="T38:U38"/>
    <mergeCell ref="AC38:AD38"/>
    <mergeCell ref="AL38:AM38"/>
    <mergeCell ref="AU38:AV38"/>
    <mergeCell ref="BD38:BE38"/>
    <mergeCell ref="BM38:BN38"/>
    <mergeCell ref="BV38:BW38"/>
    <mergeCell ref="CE38:CF38"/>
    <mergeCell ref="CN38:CO38"/>
    <mergeCell ref="CW38:CX38"/>
    <mergeCell ref="DF38:DG38"/>
    <mergeCell ref="DO38:DP38"/>
    <mergeCell ref="DX38:DY38"/>
    <mergeCell ref="EG38:EH38"/>
    <mergeCell ref="EP38:EQ38"/>
    <mergeCell ref="EY38:EZ38"/>
    <mergeCell ref="FH38:FI38"/>
    <mergeCell ref="FQ38:FR38"/>
    <mergeCell ref="FZ38:GA38"/>
    <mergeCell ref="GI38:GJ38"/>
    <mergeCell ref="GR38:GS38"/>
    <mergeCell ref="HA38:HB38"/>
    <mergeCell ref="HJ38:HK38"/>
    <mergeCell ref="HS38:HT38"/>
    <mergeCell ref="IB38:IC38"/>
    <mergeCell ref="IK38:IL38"/>
    <mergeCell ref="IT38:IU38"/>
    <mergeCell ref="JC38:JD38"/>
    <mergeCell ref="JL38:JM38"/>
    <mergeCell ref="JU38:JV38"/>
    <mergeCell ref="KD38:KE38"/>
    <mergeCell ref="KM38:KN38"/>
    <mergeCell ref="KV38:KW38"/>
    <mergeCell ref="LE38:LF38"/>
    <mergeCell ref="LN38:LO38"/>
    <mergeCell ref="LW38:LX38"/>
    <mergeCell ref="MF38:MG38"/>
    <mergeCell ref="MO38:MP38"/>
    <mergeCell ref="MX38:MY38"/>
    <mergeCell ref="NG38:NH38"/>
    <mergeCell ref="NP38:NQ38"/>
    <mergeCell ref="NY38:NZ38"/>
    <mergeCell ref="OH38:OI38"/>
    <mergeCell ref="OQ38:OR38"/>
    <mergeCell ref="OZ38:PA38"/>
    <mergeCell ref="PI38:PJ38"/>
    <mergeCell ref="PR38:PS38"/>
    <mergeCell ref="QA38:QB38"/>
    <mergeCell ref="QJ38:QK38"/>
    <mergeCell ref="QS38:QT38"/>
    <mergeCell ref="RB38:RC38"/>
    <mergeCell ref="RK38:RL38"/>
    <mergeCell ref="RT38:RU38"/>
    <mergeCell ref="SC38:SD38"/>
    <mergeCell ref="SL38:SM38"/>
    <mergeCell ref="SU38:SV38"/>
    <mergeCell ref="TD38:TE38"/>
    <mergeCell ref="TM38:TN38"/>
    <mergeCell ref="TV38:TW38"/>
    <mergeCell ref="UE38:UF38"/>
    <mergeCell ref="UN38:UO38"/>
    <mergeCell ref="UW38:UX38"/>
    <mergeCell ref="VF38:VG38"/>
    <mergeCell ref="VO38:VP38"/>
    <mergeCell ref="VX38:VY38"/>
    <mergeCell ref="WG38:WH38"/>
    <mergeCell ref="WP38:WQ38"/>
    <mergeCell ref="WY38:WZ38"/>
    <mergeCell ref="XH38:XI38"/>
    <mergeCell ref="XQ38:XR38"/>
    <mergeCell ref="B39:C39"/>
    <mergeCell ref="E39:F39"/>
    <mergeCell ref="K39:L39"/>
    <mergeCell ref="N39:O39"/>
    <mergeCell ref="T39:U39"/>
    <mergeCell ref="W39:X39"/>
    <mergeCell ref="AC39:AD39"/>
    <mergeCell ref="AF39:AG39"/>
    <mergeCell ref="AL39:AM39"/>
    <mergeCell ref="AO39:AP39"/>
    <mergeCell ref="AU39:AV39"/>
    <mergeCell ref="AX39:AY39"/>
    <mergeCell ref="BD39:BE39"/>
    <mergeCell ref="BG39:BH39"/>
    <mergeCell ref="BM39:BN39"/>
    <mergeCell ref="BP39:BQ39"/>
    <mergeCell ref="BV39:BW39"/>
    <mergeCell ref="BY39:BZ39"/>
    <mergeCell ref="CE39:CF39"/>
    <mergeCell ref="CH39:CI39"/>
    <mergeCell ref="CN39:CO39"/>
    <mergeCell ref="CQ39:CR39"/>
    <mergeCell ref="CW39:CX39"/>
    <mergeCell ref="CZ39:DA39"/>
    <mergeCell ref="DF39:DG39"/>
    <mergeCell ref="DI39:DJ39"/>
    <mergeCell ref="DO39:DP39"/>
    <mergeCell ref="DR39:DS39"/>
    <mergeCell ref="DX39:DY39"/>
    <mergeCell ref="EA39:EB39"/>
    <mergeCell ref="EG39:EH39"/>
    <mergeCell ref="EJ39:EK39"/>
    <mergeCell ref="EP39:EQ39"/>
    <mergeCell ref="ES39:ET39"/>
    <mergeCell ref="EY39:EZ39"/>
    <mergeCell ref="FB39:FC39"/>
    <mergeCell ref="FH39:FI39"/>
    <mergeCell ref="FK39:FL39"/>
    <mergeCell ref="FQ39:FR39"/>
    <mergeCell ref="FT39:FU39"/>
    <mergeCell ref="FZ39:GA39"/>
    <mergeCell ref="GC39:GD39"/>
    <mergeCell ref="GI39:GJ39"/>
    <mergeCell ref="GL39:GM39"/>
    <mergeCell ref="GR39:GS39"/>
    <mergeCell ref="GU39:GV39"/>
    <mergeCell ref="HA39:HB39"/>
    <mergeCell ref="HD39:HE39"/>
    <mergeCell ref="HJ39:HK39"/>
    <mergeCell ref="HM39:HN39"/>
    <mergeCell ref="HS39:HT39"/>
    <mergeCell ref="HV39:HW39"/>
    <mergeCell ref="IB39:IC39"/>
    <mergeCell ref="IE39:IF39"/>
    <mergeCell ref="IK39:IL39"/>
    <mergeCell ref="IN39:IO39"/>
    <mergeCell ref="IT39:IU39"/>
    <mergeCell ref="IW39:IX39"/>
    <mergeCell ref="JC39:JD39"/>
    <mergeCell ref="JF39:JG39"/>
    <mergeCell ref="JL39:JM39"/>
    <mergeCell ref="JO39:JP39"/>
    <mergeCell ref="JU39:JV39"/>
    <mergeCell ref="JX39:JY39"/>
    <mergeCell ref="KD39:KE39"/>
    <mergeCell ref="KG39:KH39"/>
    <mergeCell ref="KM39:KN39"/>
    <mergeCell ref="KP39:KQ39"/>
    <mergeCell ref="KV39:KW39"/>
    <mergeCell ref="KY39:KZ39"/>
    <mergeCell ref="LE39:LF39"/>
    <mergeCell ref="LH39:LI39"/>
    <mergeCell ref="LN39:LO39"/>
    <mergeCell ref="LQ39:LR39"/>
    <mergeCell ref="LW39:LX39"/>
    <mergeCell ref="LZ39:MA39"/>
    <mergeCell ref="MF39:MG39"/>
    <mergeCell ref="MI39:MJ39"/>
    <mergeCell ref="MO39:MP39"/>
    <mergeCell ref="MR39:MS39"/>
    <mergeCell ref="MX39:MY39"/>
    <mergeCell ref="NA39:NB39"/>
    <mergeCell ref="NG39:NH39"/>
    <mergeCell ref="NJ39:NK39"/>
    <mergeCell ref="NP39:NQ39"/>
    <mergeCell ref="NS39:NT39"/>
    <mergeCell ref="NY39:NZ39"/>
    <mergeCell ref="OB39:OC39"/>
    <mergeCell ref="OH39:OI39"/>
    <mergeCell ref="OK39:OL39"/>
    <mergeCell ref="OQ39:OR39"/>
    <mergeCell ref="OT39:OU39"/>
    <mergeCell ref="OZ39:PA39"/>
    <mergeCell ref="PC39:PD39"/>
    <mergeCell ref="PI39:PJ39"/>
    <mergeCell ref="PL39:PM39"/>
    <mergeCell ref="PR39:PS39"/>
    <mergeCell ref="PU39:PV39"/>
    <mergeCell ref="QA39:QB39"/>
    <mergeCell ref="QD39:QE39"/>
    <mergeCell ref="QJ39:QK39"/>
    <mergeCell ref="QM39:QN39"/>
    <mergeCell ref="QS39:QT39"/>
    <mergeCell ref="QV39:QW39"/>
    <mergeCell ref="RB39:RC39"/>
    <mergeCell ref="RE39:RF39"/>
    <mergeCell ref="RK39:RL39"/>
    <mergeCell ref="RN39:RO39"/>
    <mergeCell ref="RT39:RU39"/>
    <mergeCell ref="RW39:RX39"/>
    <mergeCell ref="SC39:SD39"/>
    <mergeCell ref="SF39:SG39"/>
    <mergeCell ref="SL39:SM39"/>
    <mergeCell ref="SO39:SP39"/>
    <mergeCell ref="SU39:SV39"/>
    <mergeCell ref="SX39:SY39"/>
    <mergeCell ref="TD39:TE39"/>
    <mergeCell ref="TG39:TH39"/>
    <mergeCell ref="TM39:TN39"/>
    <mergeCell ref="TP39:TQ39"/>
    <mergeCell ref="TV39:TW39"/>
    <mergeCell ref="TY39:TZ39"/>
    <mergeCell ref="UE39:UF39"/>
    <mergeCell ref="UH39:UI39"/>
    <mergeCell ref="UN39:UO39"/>
    <mergeCell ref="UQ39:UR39"/>
    <mergeCell ref="UW39:UX39"/>
    <mergeCell ref="UZ39:VA39"/>
    <mergeCell ref="VF39:VG39"/>
    <mergeCell ref="VI39:VJ39"/>
    <mergeCell ref="VO39:VP39"/>
    <mergeCell ref="VR39:VS39"/>
    <mergeCell ref="VX39:VY39"/>
    <mergeCell ref="WA39:WB39"/>
    <mergeCell ref="WG39:WH39"/>
    <mergeCell ref="WJ39:WK39"/>
    <mergeCell ref="WP39:WQ39"/>
    <mergeCell ref="WS39:WT39"/>
    <mergeCell ref="WY39:WZ39"/>
    <mergeCell ref="XB39:XC39"/>
    <mergeCell ref="XH39:XI39"/>
    <mergeCell ref="XK39:XL39"/>
    <mergeCell ref="XQ39:XR39"/>
    <mergeCell ref="XT39:XU39"/>
    <mergeCell ref="B40:C40"/>
    <mergeCell ref="E40:F40"/>
    <mergeCell ref="K40:L40"/>
    <mergeCell ref="N40:O40"/>
    <mergeCell ref="T40:U40"/>
    <mergeCell ref="W40:X40"/>
    <mergeCell ref="AC40:AD40"/>
    <mergeCell ref="AF40:AG40"/>
    <mergeCell ref="AL40:AM40"/>
    <mergeCell ref="AO40:AP40"/>
    <mergeCell ref="AU40:AV40"/>
    <mergeCell ref="AX40:AY40"/>
    <mergeCell ref="BD40:BE40"/>
    <mergeCell ref="BG40:BH40"/>
    <mergeCell ref="BM40:BN40"/>
    <mergeCell ref="BP40:BQ40"/>
    <mergeCell ref="BV40:BW40"/>
    <mergeCell ref="BY40:BZ40"/>
    <mergeCell ref="CE40:CF40"/>
    <mergeCell ref="CH40:CI40"/>
    <mergeCell ref="CN40:CO40"/>
    <mergeCell ref="CQ40:CR40"/>
    <mergeCell ref="CW40:CX40"/>
    <mergeCell ref="CZ40:DA40"/>
    <mergeCell ref="DF40:DG40"/>
    <mergeCell ref="DI40:DJ40"/>
    <mergeCell ref="DO40:DP40"/>
    <mergeCell ref="DR40:DS40"/>
    <mergeCell ref="DX40:DY40"/>
    <mergeCell ref="EA40:EB40"/>
    <mergeCell ref="EG40:EH40"/>
    <mergeCell ref="EJ40:EK40"/>
    <mergeCell ref="EP40:EQ40"/>
    <mergeCell ref="ES40:ET40"/>
    <mergeCell ref="EY40:EZ40"/>
    <mergeCell ref="FB40:FC40"/>
    <mergeCell ref="FH40:FI40"/>
    <mergeCell ref="FK40:FL40"/>
    <mergeCell ref="FQ40:FR40"/>
    <mergeCell ref="FT40:FU40"/>
    <mergeCell ref="FZ40:GA40"/>
    <mergeCell ref="GC40:GD40"/>
    <mergeCell ref="GI40:GJ40"/>
    <mergeCell ref="GL40:GM40"/>
    <mergeCell ref="GR40:GS40"/>
    <mergeCell ref="GU40:GV40"/>
    <mergeCell ref="HA40:HB40"/>
    <mergeCell ref="HD40:HE40"/>
    <mergeCell ref="HJ40:HK40"/>
    <mergeCell ref="HM40:HN40"/>
    <mergeCell ref="HS40:HT40"/>
    <mergeCell ref="HV40:HW40"/>
    <mergeCell ref="IB40:IC40"/>
    <mergeCell ref="IE40:IF40"/>
    <mergeCell ref="IK40:IL40"/>
    <mergeCell ref="IN40:IO40"/>
    <mergeCell ref="IT40:IU40"/>
    <mergeCell ref="IW40:IX40"/>
    <mergeCell ref="JC40:JD40"/>
    <mergeCell ref="JF40:JG40"/>
    <mergeCell ref="JL40:JM40"/>
    <mergeCell ref="JO40:JP40"/>
    <mergeCell ref="JU40:JV40"/>
    <mergeCell ref="JX40:JY40"/>
    <mergeCell ref="KD40:KE40"/>
    <mergeCell ref="KG40:KH40"/>
    <mergeCell ref="KM40:KN40"/>
    <mergeCell ref="KP40:KQ40"/>
    <mergeCell ref="KV40:KW40"/>
    <mergeCell ref="KY40:KZ40"/>
    <mergeCell ref="LE40:LF40"/>
    <mergeCell ref="LH40:LI40"/>
    <mergeCell ref="LN40:LO40"/>
    <mergeCell ref="LQ40:LR40"/>
    <mergeCell ref="LW40:LX40"/>
    <mergeCell ref="LZ40:MA40"/>
    <mergeCell ref="MF40:MG40"/>
    <mergeCell ref="MI40:MJ40"/>
    <mergeCell ref="MO40:MP40"/>
    <mergeCell ref="MR40:MS40"/>
    <mergeCell ref="MX40:MY40"/>
    <mergeCell ref="NA40:NB40"/>
    <mergeCell ref="NG40:NH40"/>
    <mergeCell ref="NJ40:NK40"/>
    <mergeCell ref="NP40:NQ40"/>
    <mergeCell ref="NS40:NT40"/>
    <mergeCell ref="NY40:NZ40"/>
    <mergeCell ref="OB40:OC40"/>
    <mergeCell ref="OH40:OI40"/>
    <mergeCell ref="OK40:OL40"/>
    <mergeCell ref="OQ40:OR40"/>
    <mergeCell ref="OT40:OU40"/>
    <mergeCell ref="OZ40:PA40"/>
    <mergeCell ref="PC40:PD40"/>
    <mergeCell ref="PI40:PJ40"/>
    <mergeCell ref="PL40:PM40"/>
    <mergeCell ref="PR40:PS40"/>
    <mergeCell ref="PU40:PV40"/>
    <mergeCell ref="QA40:QB40"/>
    <mergeCell ref="QD40:QE40"/>
    <mergeCell ref="QJ40:QK40"/>
    <mergeCell ref="QM40:QN40"/>
    <mergeCell ref="QS40:QT40"/>
    <mergeCell ref="QV40:QW40"/>
    <mergeCell ref="RB40:RC40"/>
    <mergeCell ref="RE40:RF40"/>
    <mergeCell ref="RK40:RL40"/>
    <mergeCell ref="RN40:RO40"/>
    <mergeCell ref="RT40:RU40"/>
    <mergeCell ref="RW40:RX40"/>
    <mergeCell ref="SC40:SD40"/>
    <mergeCell ref="SF40:SG40"/>
    <mergeCell ref="SL40:SM40"/>
    <mergeCell ref="SO40:SP40"/>
    <mergeCell ref="SU40:SV40"/>
    <mergeCell ref="SX40:SY40"/>
    <mergeCell ref="TD40:TE40"/>
    <mergeCell ref="TG40:TH40"/>
    <mergeCell ref="TM40:TN40"/>
    <mergeCell ref="TP40:TQ40"/>
    <mergeCell ref="TV40:TW40"/>
    <mergeCell ref="TY40:TZ40"/>
    <mergeCell ref="UE40:UF40"/>
    <mergeCell ref="UH40:UI40"/>
    <mergeCell ref="UN40:UO40"/>
    <mergeCell ref="UQ40:UR40"/>
    <mergeCell ref="UW40:UX40"/>
    <mergeCell ref="UZ40:VA40"/>
    <mergeCell ref="VF40:VG40"/>
    <mergeCell ref="VI40:VJ40"/>
    <mergeCell ref="VO40:VP40"/>
    <mergeCell ref="VR40:VS40"/>
    <mergeCell ref="VX40:VY40"/>
    <mergeCell ref="WA40:WB40"/>
    <mergeCell ref="WG40:WH40"/>
    <mergeCell ref="WJ40:WK40"/>
    <mergeCell ref="WP40:WQ40"/>
    <mergeCell ref="WS40:WT40"/>
    <mergeCell ref="WY40:WZ40"/>
    <mergeCell ref="XB40:XC40"/>
    <mergeCell ref="XH40:XI40"/>
    <mergeCell ref="XK40:XL40"/>
    <mergeCell ref="XQ40:XR40"/>
    <mergeCell ref="XT40:XU40"/>
    <mergeCell ref="B41:C41"/>
    <mergeCell ref="E41:F41"/>
    <mergeCell ref="K41:L41"/>
    <mergeCell ref="N41:O41"/>
    <mergeCell ref="T41:U41"/>
    <mergeCell ref="W41:X41"/>
    <mergeCell ref="AC41:AD41"/>
    <mergeCell ref="AF41:AG41"/>
    <mergeCell ref="AL41:AM41"/>
    <mergeCell ref="AO41:AP41"/>
    <mergeCell ref="AU41:AV41"/>
    <mergeCell ref="AX41:AY41"/>
    <mergeCell ref="BD41:BE41"/>
    <mergeCell ref="BG41:BH41"/>
    <mergeCell ref="BM41:BN41"/>
    <mergeCell ref="BP41:BQ41"/>
    <mergeCell ref="BV41:BW41"/>
    <mergeCell ref="BY41:BZ41"/>
    <mergeCell ref="CE41:CF41"/>
    <mergeCell ref="CH41:CI41"/>
    <mergeCell ref="CN41:CO41"/>
    <mergeCell ref="CQ41:CR41"/>
    <mergeCell ref="CW41:CX41"/>
    <mergeCell ref="CZ41:DA41"/>
    <mergeCell ref="DF41:DG41"/>
    <mergeCell ref="DI41:DJ41"/>
    <mergeCell ref="DO41:DP41"/>
    <mergeCell ref="DR41:DS41"/>
    <mergeCell ref="DX41:DY41"/>
    <mergeCell ref="EA41:EB41"/>
    <mergeCell ref="EG41:EH41"/>
    <mergeCell ref="EJ41:EK41"/>
    <mergeCell ref="EP41:EQ41"/>
    <mergeCell ref="ES41:ET41"/>
    <mergeCell ref="EY41:EZ41"/>
    <mergeCell ref="FB41:FC41"/>
    <mergeCell ref="FH41:FI41"/>
    <mergeCell ref="FK41:FL41"/>
    <mergeCell ref="FQ41:FR41"/>
    <mergeCell ref="FT41:FU41"/>
    <mergeCell ref="FZ41:GA41"/>
    <mergeCell ref="GC41:GD41"/>
    <mergeCell ref="GI41:GJ41"/>
    <mergeCell ref="GL41:GM41"/>
    <mergeCell ref="GR41:GS41"/>
    <mergeCell ref="GU41:GV41"/>
    <mergeCell ref="HA41:HB41"/>
    <mergeCell ref="HD41:HE41"/>
    <mergeCell ref="HJ41:HK41"/>
    <mergeCell ref="HM41:HN41"/>
    <mergeCell ref="HS41:HT41"/>
    <mergeCell ref="HV41:HW41"/>
    <mergeCell ref="IB41:IC41"/>
    <mergeCell ref="IE41:IF41"/>
    <mergeCell ref="IK41:IL41"/>
    <mergeCell ref="IN41:IO41"/>
    <mergeCell ref="IT41:IU41"/>
    <mergeCell ref="IW41:IX41"/>
    <mergeCell ref="JC41:JD41"/>
    <mergeCell ref="JF41:JG41"/>
    <mergeCell ref="JL41:JM41"/>
    <mergeCell ref="JO41:JP41"/>
    <mergeCell ref="JU41:JV41"/>
    <mergeCell ref="JX41:JY41"/>
    <mergeCell ref="KD41:KE41"/>
    <mergeCell ref="KG41:KH41"/>
    <mergeCell ref="KM41:KN41"/>
    <mergeCell ref="KP41:KQ41"/>
    <mergeCell ref="KV41:KW41"/>
    <mergeCell ref="KY41:KZ41"/>
    <mergeCell ref="LE41:LF41"/>
    <mergeCell ref="LH41:LI41"/>
    <mergeCell ref="LN41:LO41"/>
    <mergeCell ref="LQ41:LR41"/>
    <mergeCell ref="LW41:LX41"/>
    <mergeCell ref="LZ41:MA41"/>
    <mergeCell ref="MF41:MG41"/>
    <mergeCell ref="MI41:MJ41"/>
    <mergeCell ref="MO41:MP41"/>
    <mergeCell ref="MR41:MS41"/>
    <mergeCell ref="MX41:MY41"/>
    <mergeCell ref="NA41:NB41"/>
    <mergeCell ref="NG41:NH41"/>
    <mergeCell ref="NJ41:NK41"/>
    <mergeCell ref="NP41:NQ41"/>
    <mergeCell ref="NS41:NT41"/>
    <mergeCell ref="NY41:NZ41"/>
    <mergeCell ref="OB41:OC41"/>
    <mergeCell ref="OH41:OI41"/>
    <mergeCell ref="OK41:OL41"/>
    <mergeCell ref="OQ41:OR41"/>
    <mergeCell ref="OT41:OU41"/>
    <mergeCell ref="OZ41:PA41"/>
    <mergeCell ref="PC41:PD41"/>
    <mergeCell ref="PI41:PJ41"/>
    <mergeCell ref="PL41:PM41"/>
    <mergeCell ref="PR41:PS41"/>
    <mergeCell ref="PU41:PV41"/>
    <mergeCell ref="QA41:QB41"/>
    <mergeCell ref="QD41:QE41"/>
    <mergeCell ref="QJ41:QK41"/>
    <mergeCell ref="QM41:QN41"/>
    <mergeCell ref="QS41:QT41"/>
    <mergeCell ref="QV41:QW41"/>
    <mergeCell ref="RB41:RC41"/>
    <mergeCell ref="RE41:RF41"/>
    <mergeCell ref="RK41:RL41"/>
    <mergeCell ref="RN41:RO41"/>
    <mergeCell ref="RT41:RU41"/>
    <mergeCell ref="RW41:RX41"/>
    <mergeCell ref="SC41:SD41"/>
    <mergeCell ref="SF41:SG41"/>
    <mergeCell ref="SL41:SM41"/>
    <mergeCell ref="SO41:SP41"/>
    <mergeCell ref="SU41:SV41"/>
    <mergeCell ref="SX41:SY41"/>
    <mergeCell ref="TD41:TE41"/>
    <mergeCell ref="TG41:TH41"/>
    <mergeCell ref="TM41:TN41"/>
    <mergeCell ref="TP41:TQ41"/>
    <mergeCell ref="TV41:TW41"/>
    <mergeCell ref="TY41:TZ41"/>
    <mergeCell ref="UE41:UF41"/>
    <mergeCell ref="UH41:UI41"/>
    <mergeCell ref="UN41:UO41"/>
    <mergeCell ref="UQ41:UR41"/>
    <mergeCell ref="UW41:UX41"/>
    <mergeCell ref="UZ41:VA41"/>
    <mergeCell ref="VF41:VG41"/>
    <mergeCell ref="VI41:VJ41"/>
    <mergeCell ref="VO41:VP41"/>
    <mergeCell ref="VR41:VS41"/>
    <mergeCell ref="VX41:VY41"/>
    <mergeCell ref="WA41:WB41"/>
    <mergeCell ref="WG41:WH41"/>
    <mergeCell ref="WJ41:WK41"/>
    <mergeCell ref="WP41:WQ41"/>
    <mergeCell ref="WS41:WT41"/>
    <mergeCell ref="WY41:WZ41"/>
    <mergeCell ref="XB41:XC41"/>
    <mergeCell ref="XH41:XI41"/>
    <mergeCell ref="XK41:XL41"/>
    <mergeCell ref="XQ41:XR41"/>
    <mergeCell ref="XT41:XU41"/>
    <mergeCell ref="A4:A5"/>
    <mergeCell ref="B4:B5"/>
    <mergeCell ref="C4:C5"/>
    <mergeCell ref="D4:D5"/>
    <mergeCell ref="E4:E5"/>
    <mergeCell ref="I15:I20"/>
    <mergeCell ref="I39:I40"/>
    <mergeCell ref="J4:J5"/>
    <mergeCell ref="K4:K5"/>
    <mergeCell ref="L4:L5"/>
    <mergeCell ref="M4:M5"/>
    <mergeCell ref="N4:N5"/>
    <mergeCell ref="R15:R20"/>
    <mergeCell ref="R39:R40"/>
    <mergeCell ref="S4:S5"/>
    <mergeCell ref="T4:T5"/>
    <mergeCell ref="U4:U5"/>
    <mergeCell ref="V4:V5"/>
    <mergeCell ref="W4:W5"/>
    <mergeCell ref="AA15:AA20"/>
    <mergeCell ref="AA39:AA40"/>
    <mergeCell ref="AB4:AB5"/>
    <mergeCell ref="AC4:AC5"/>
    <mergeCell ref="AD4:AD5"/>
    <mergeCell ref="AE4:AE5"/>
    <mergeCell ref="AF4:AF5"/>
    <mergeCell ref="AJ15:AJ20"/>
    <mergeCell ref="AJ39:AJ40"/>
    <mergeCell ref="AK4:AK5"/>
    <mergeCell ref="AL4:AL5"/>
    <mergeCell ref="AM4:AM5"/>
    <mergeCell ref="AN4:AN5"/>
    <mergeCell ref="AO4:AO5"/>
    <mergeCell ref="AS15:AS20"/>
    <mergeCell ref="AS39:AS40"/>
    <mergeCell ref="AT4:AT5"/>
    <mergeCell ref="AU4:AU5"/>
    <mergeCell ref="AV4:AV5"/>
    <mergeCell ref="AW4:AW5"/>
    <mergeCell ref="AX4:AX5"/>
    <mergeCell ref="BB15:BB20"/>
    <mergeCell ref="BB39:BB40"/>
    <mergeCell ref="BC4:BC5"/>
    <mergeCell ref="BD4:BD5"/>
    <mergeCell ref="BE4:BE5"/>
    <mergeCell ref="BF4:BF5"/>
    <mergeCell ref="BG4:BG5"/>
    <mergeCell ref="BK15:BK20"/>
    <mergeCell ref="BK39:BK40"/>
    <mergeCell ref="BL4:BL5"/>
    <mergeCell ref="BM4:BM5"/>
    <mergeCell ref="BN4:BN5"/>
    <mergeCell ref="BO4:BO5"/>
    <mergeCell ref="BP4:BP5"/>
    <mergeCell ref="BT15:BT20"/>
    <mergeCell ref="BT39:BT40"/>
    <mergeCell ref="BU4:BU5"/>
    <mergeCell ref="BV4:BV5"/>
    <mergeCell ref="BW4:BW5"/>
    <mergeCell ref="BX4:BX5"/>
    <mergeCell ref="BY4:BY5"/>
    <mergeCell ref="CC15:CC20"/>
    <mergeCell ref="CC39:CC40"/>
    <mergeCell ref="CD4:CD5"/>
    <mergeCell ref="CE4:CE5"/>
    <mergeCell ref="CF4:CF5"/>
    <mergeCell ref="CG4:CG5"/>
    <mergeCell ref="CH4:CH5"/>
    <mergeCell ref="CL15:CL20"/>
    <mergeCell ref="CL39:CL40"/>
    <mergeCell ref="CM4:CM5"/>
    <mergeCell ref="CN4:CN5"/>
    <mergeCell ref="CO4:CO5"/>
    <mergeCell ref="CP4:CP5"/>
    <mergeCell ref="CQ4:CQ5"/>
    <mergeCell ref="CU15:CU20"/>
    <mergeCell ref="CU39:CU40"/>
    <mergeCell ref="CV4:CV5"/>
    <mergeCell ref="CW4:CW5"/>
    <mergeCell ref="CX4:CX5"/>
    <mergeCell ref="CY4:CY5"/>
    <mergeCell ref="CZ4:CZ5"/>
    <mergeCell ref="DD15:DD20"/>
    <mergeCell ref="DD39:DD40"/>
    <mergeCell ref="DE4:DE5"/>
    <mergeCell ref="DF4:DF5"/>
    <mergeCell ref="DG4:DG5"/>
    <mergeCell ref="DH4:DH5"/>
    <mergeCell ref="DI4:DI5"/>
    <mergeCell ref="DM15:DM20"/>
    <mergeCell ref="DM39:DM40"/>
    <mergeCell ref="DN4:DN5"/>
    <mergeCell ref="DO4:DO5"/>
    <mergeCell ref="DP4:DP5"/>
    <mergeCell ref="DQ4:DQ5"/>
    <mergeCell ref="DR4:DR5"/>
    <mergeCell ref="DV15:DV20"/>
    <mergeCell ref="DV39:DV40"/>
    <mergeCell ref="DW4:DW5"/>
    <mergeCell ref="DX4:DX5"/>
    <mergeCell ref="DY4:DY5"/>
    <mergeCell ref="DZ4:DZ5"/>
    <mergeCell ref="EA4:EA5"/>
    <mergeCell ref="EE15:EE20"/>
    <mergeCell ref="EE39:EE40"/>
    <mergeCell ref="EF4:EF5"/>
    <mergeCell ref="EG4:EG5"/>
    <mergeCell ref="EH4:EH5"/>
    <mergeCell ref="EI4:EI5"/>
    <mergeCell ref="EJ4:EJ5"/>
    <mergeCell ref="EN15:EN20"/>
    <mergeCell ref="EN39:EN40"/>
    <mergeCell ref="EO4:EO5"/>
    <mergeCell ref="EP4:EP5"/>
    <mergeCell ref="EQ4:EQ5"/>
    <mergeCell ref="ER4:ER5"/>
    <mergeCell ref="ES4:ES5"/>
    <mergeCell ref="EW15:EW20"/>
    <mergeCell ref="EW39:EW40"/>
    <mergeCell ref="EX4:EX5"/>
    <mergeCell ref="EY4:EY5"/>
    <mergeCell ref="EZ4:EZ5"/>
    <mergeCell ref="FA4:FA5"/>
    <mergeCell ref="FB4:FB5"/>
    <mergeCell ref="FF15:FF20"/>
    <mergeCell ref="FF39:FF40"/>
    <mergeCell ref="FG4:FG5"/>
    <mergeCell ref="FH4:FH5"/>
    <mergeCell ref="FI4:FI5"/>
    <mergeCell ref="FJ4:FJ5"/>
    <mergeCell ref="FK4:FK5"/>
    <mergeCell ref="FO15:FO20"/>
    <mergeCell ref="FO39:FO40"/>
    <mergeCell ref="FP4:FP5"/>
    <mergeCell ref="FQ4:FQ5"/>
    <mergeCell ref="FR4:FR5"/>
    <mergeCell ref="FS4:FS5"/>
    <mergeCell ref="FT4:FT5"/>
    <mergeCell ref="FX15:FX20"/>
    <mergeCell ref="FX39:FX40"/>
    <mergeCell ref="FY4:FY5"/>
    <mergeCell ref="FZ4:FZ5"/>
    <mergeCell ref="GA4:GA5"/>
    <mergeCell ref="GB4:GB5"/>
    <mergeCell ref="GC4:GC5"/>
    <mergeCell ref="GG15:GG20"/>
    <mergeCell ref="GG39:GG40"/>
    <mergeCell ref="GH4:GH5"/>
    <mergeCell ref="GI4:GI5"/>
    <mergeCell ref="GJ4:GJ5"/>
    <mergeCell ref="GK4:GK5"/>
    <mergeCell ref="GL4:GL5"/>
    <mergeCell ref="GP15:GP20"/>
    <mergeCell ref="GP39:GP40"/>
    <mergeCell ref="GQ4:GQ5"/>
    <mergeCell ref="GR4:GR5"/>
    <mergeCell ref="GS4:GS5"/>
    <mergeCell ref="GT4:GT5"/>
    <mergeCell ref="GU4:GU5"/>
    <mergeCell ref="GY15:GY20"/>
    <mergeCell ref="GY39:GY40"/>
    <mergeCell ref="GZ4:GZ5"/>
    <mergeCell ref="HA4:HA5"/>
    <mergeCell ref="HB4:HB5"/>
    <mergeCell ref="HC4:HC5"/>
    <mergeCell ref="HD4:HD5"/>
    <mergeCell ref="HH15:HH20"/>
    <mergeCell ref="HH39:HH40"/>
    <mergeCell ref="HI4:HI5"/>
    <mergeCell ref="HJ4:HJ5"/>
    <mergeCell ref="HK4:HK5"/>
    <mergeCell ref="HL4:HL5"/>
    <mergeCell ref="HM4:HM5"/>
    <mergeCell ref="HQ15:HQ20"/>
    <mergeCell ref="HQ39:HQ40"/>
    <mergeCell ref="HR4:HR5"/>
    <mergeCell ref="HS4:HS5"/>
    <mergeCell ref="HT4:HT5"/>
    <mergeCell ref="HU4:HU5"/>
    <mergeCell ref="HV4:HV5"/>
    <mergeCell ref="HZ15:HZ20"/>
    <mergeCell ref="HZ39:HZ40"/>
    <mergeCell ref="IA4:IA5"/>
    <mergeCell ref="IB4:IB5"/>
    <mergeCell ref="IC4:IC5"/>
    <mergeCell ref="ID4:ID5"/>
    <mergeCell ref="IE4:IE5"/>
    <mergeCell ref="II15:II20"/>
    <mergeCell ref="II39:II40"/>
    <mergeCell ref="IJ4:IJ5"/>
    <mergeCell ref="IK4:IK5"/>
    <mergeCell ref="IL4:IL5"/>
    <mergeCell ref="IM4:IM5"/>
    <mergeCell ref="IN4:IN5"/>
    <mergeCell ref="IR15:IR20"/>
    <mergeCell ref="IR39:IR40"/>
    <mergeCell ref="IS4:IS5"/>
    <mergeCell ref="IT4:IT5"/>
    <mergeCell ref="IU4:IU5"/>
    <mergeCell ref="IV4:IV5"/>
    <mergeCell ref="IW4:IW5"/>
    <mergeCell ref="JA15:JA20"/>
    <mergeCell ref="JA39:JA40"/>
    <mergeCell ref="JB4:JB5"/>
    <mergeCell ref="JC4:JC5"/>
    <mergeCell ref="JD4:JD5"/>
    <mergeCell ref="JE4:JE5"/>
    <mergeCell ref="JF4:JF5"/>
    <mergeCell ref="JJ15:JJ20"/>
    <mergeCell ref="JJ39:JJ40"/>
    <mergeCell ref="JK4:JK5"/>
    <mergeCell ref="JL4:JL5"/>
    <mergeCell ref="JM4:JM5"/>
    <mergeCell ref="JN4:JN5"/>
    <mergeCell ref="JO4:JO5"/>
    <mergeCell ref="JS15:JS20"/>
    <mergeCell ref="JS39:JS40"/>
    <mergeCell ref="JT4:JT5"/>
    <mergeCell ref="JU4:JU5"/>
    <mergeCell ref="JV4:JV5"/>
    <mergeCell ref="JW4:JW5"/>
    <mergeCell ref="JX4:JX5"/>
    <mergeCell ref="KB15:KB20"/>
    <mergeCell ref="KB39:KB40"/>
    <mergeCell ref="KC4:KC5"/>
    <mergeCell ref="KD4:KD5"/>
    <mergeCell ref="KE4:KE5"/>
    <mergeCell ref="KF4:KF5"/>
    <mergeCell ref="KG4:KG5"/>
    <mergeCell ref="KK15:KK20"/>
    <mergeCell ref="KK39:KK40"/>
    <mergeCell ref="KL4:KL5"/>
    <mergeCell ref="KM4:KM5"/>
    <mergeCell ref="KN4:KN5"/>
    <mergeCell ref="KO4:KO5"/>
    <mergeCell ref="KP4:KP5"/>
    <mergeCell ref="KT15:KT20"/>
    <mergeCell ref="KT39:KT40"/>
    <mergeCell ref="KU4:KU5"/>
    <mergeCell ref="KV4:KV5"/>
    <mergeCell ref="KW4:KW5"/>
    <mergeCell ref="KX4:KX5"/>
    <mergeCell ref="KY4:KY5"/>
    <mergeCell ref="LC15:LC20"/>
    <mergeCell ref="LC39:LC40"/>
    <mergeCell ref="LD4:LD5"/>
    <mergeCell ref="LE4:LE5"/>
    <mergeCell ref="LF4:LF5"/>
    <mergeCell ref="LG4:LG5"/>
    <mergeCell ref="LH4:LH5"/>
    <mergeCell ref="LL15:LL20"/>
    <mergeCell ref="LL39:LL40"/>
    <mergeCell ref="LM4:LM5"/>
    <mergeCell ref="LN4:LN5"/>
    <mergeCell ref="LO4:LO5"/>
    <mergeCell ref="LP4:LP5"/>
    <mergeCell ref="LQ4:LQ5"/>
    <mergeCell ref="LU15:LU20"/>
    <mergeCell ref="LU39:LU40"/>
    <mergeCell ref="LV4:LV5"/>
    <mergeCell ref="LW4:LW5"/>
    <mergeCell ref="LX4:LX5"/>
    <mergeCell ref="LY4:LY5"/>
    <mergeCell ref="LZ4:LZ5"/>
    <mergeCell ref="MD15:MD20"/>
    <mergeCell ref="MD39:MD40"/>
    <mergeCell ref="ME4:ME5"/>
    <mergeCell ref="MF4:MF5"/>
    <mergeCell ref="MG4:MG5"/>
    <mergeCell ref="MH4:MH5"/>
    <mergeCell ref="MI4:MI5"/>
    <mergeCell ref="MM15:MM20"/>
    <mergeCell ref="MM39:MM40"/>
    <mergeCell ref="MN4:MN5"/>
    <mergeCell ref="MO4:MO5"/>
    <mergeCell ref="MP4:MP5"/>
    <mergeCell ref="MQ4:MQ5"/>
    <mergeCell ref="MR4:MR5"/>
    <mergeCell ref="MV15:MV20"/>
    <mergeCell ref="MV39:MV40"/>
    <mergeCell ref="MW4:MW5"/>
    <mergeCell ref="MX4:MX5"/>
    <mergeCell ref="MY4:MY5"/>
    <mergeCell ref="MZ4:MZ5"/>
    <mergeCell ref="NA4:NA5"/>
    <mergeCell ref="NE15:NE20"/>
    <mergeCell ref="NE39:NE40"/>
    <mergeCell ref="NF4:NF5"/>
    <mergeCell ref="NG4:NG5"/>
    <mergeCell ref="NH4:NH5"/>
    <mergeCell ref="NI4:NI5"/>
    <mergeCell ref="NJ4:NJ5"/>
    <mergeCell ref="NN15:NN20"/>
    <mergeCell ref="NN39:NN40"/>
    <mergeCell ref="NO4:NO5"/>
    <mergeCell ref="NP4:NP5"/>
    <mergeCell ref="NQ4:NQ5"/>
    <mergeCell ref="NR4:NR5"/>
    <mergeCell ref="NS4:NS5"/>
    <mergeCell ref="NW15:NW20"/>
    <mergeCell ref="NW39:NW40"/>
    <mergeCell ref="NX4:NX5"/>
    <mergeCell ref="NY4:NY5"/>
    <mergeCell ref="NZ4:NZ5"/>
    <mergeCell ref="OA4:OA5"/>
    <mergeCell ref="OB4:OB5"/>
    <mergeCell ref="OF15:OF20"/>
    <mergeCell ref="OF39:OF40"/>
    <mergeCell ref="OG4:OG5"/>
    <mergeCell ref="OH4:OH5"/>
    <mergeCell ref="OI4:OI5"/>
    <mergeCell ref="OJ4:OJ5"/>
    <mergeCell ref="OK4:OK5"/>
    <mergeCell ref="OO15:OO20"/>
    <mergeCell ref="OO39:OO40"/>
    <mergeCell ref="OP4:OP5"/>
    <mergeCell ref="OQ4:OQ5"/>
    <mergeCell ref="OR4:OR5"/>
    <mergeCell ref="OS4:OS5"/>
    <mergeCell ref="OT4:OT5"/>
    <mergeCell ref="OX15:OX20"/>
    <mergeCell ref="OX39:OX40"/>
    <mergeCell ref="OY4:OY5"/>
    <mergeCell ref="OZ4:OZ5"/>
    <mergeCell ref="PA4:PA5"/>
    <mergeCell ref="PB4:PB5"/>
    <mergeCell ref="PC4:PC5"/>
    <mergeCell ref="PG15:PG20"/>
    <mergeCell ref="PG39:PG40"/>
    <mergeCell ref="PH4:PH5"/>
    <mergeCell ref="PI4:PI5"/>
    <mergeCell ref="PJ4:PJ5"/>
    <mergeCell ref="PK4:PK5"/>
    <mergeCell ref="PL4:PL5"/>
    <mergeCell ref="PP15:PP20"/>
    <mergeCell ref="PP39:PP40"/>
    <mergeCell ref="PQ4:PQ5"/>
    <mergeCell ref="PR4:PR5"/>
    <mergeCell ref="PS4:PS5"/>
    <mergeCell ref="PT4:PT5"/>
    <mergeCell ref="PU4:PU5"/>
    <mergeCell ref="PY15:PY20"/>
    <mergeCell ref="PY39:PY40"/>
    <mergeCell ref="PZ4:PZ5"/>
    <mergeCell ref="QA4:QA5"/>
    <mergeCell ref="QB4:QB5"/>
    <mergeCell ref="QC4:QC5"/>
    <mergeCell ref="QD4:QD5"/>
    <mergeCell ref="QH15:QH20"/>
    <mergeCell ref="QH39:QH40"/>
    <mergeCell ref="QI4:QI5"/>
    <mergeCell ref="QJ4:QJ5"/>
    <mergeCell ref="QK4:QK5"/>
    <mergeCell ref="QL4:QL5"/>
    <mergeCell ref="QM4:QM5"/>
    <mergeCell ref="QQ15:QQ20"/>
    <mergeCell ref="QQ39:QQ40"/>
    <mergeCell ref="QR4:QR5"/>
    <mergeCell ref="QS4:QS5"/>
    <mergeCell ref="QT4:QT5"/>
    <mergeCell ref="QU4:QU5"/>
    <mergeCell ref="QV4:QV5"/>
    <mergeCell ref="QZ15:QZ20"/>
    <mergeCell ref="QZ39:QZ40"/>
    <mergeCell ref="RA4:RA5"/>
    <mergeCell ref="RB4:RB5"/>
    <mergeCell ref="RC4:RC5"/>
    <mergeCell ref="RD4:RD5"/>
    <mergeCell ref="RE4:RE5"/>
    <mergeCell ref="RI15:RI20"/>
    <mergeCell ref="RI39:RI40"/>
    <mergeCell ref="RJ4:RJ5"/>
    <mergeCell ref="RK4:RK5"/>
    <mergeCell ref="RL4:RL5"/>
    <mergeCell ref="RM4:RM5"/>
    <mergeCell ref="RN4:RN5"/>
    <mergeCell ref="RR15:RR20"/>
    <mergeCell ref="RR39:RR40"/>
    <mergeCell ref="RS4:RS5"/>
    <mergeCell ref="RT4:RT5"/>
    <mergeCell ref="RU4:RU5"/>
    <mergeCell ref="RV4:RV5"/>
    <mergeCell ref="RW4:RW5"/>
    <mergeCell ref="SA15:SA20"/>
    <mergeCell ref="SA39:SA40"/>
    <mergeCell ref="SB4:SB5"/>
    <mergeCell ref="SC4:SC5"/>
    <mergeCell ref="SD4:SD5"/>
    <mergeCell ref="SE4:SE5"/>
    <mergeCell ref="SF4:SF5"/>
    <mergeCell ref="SJ15:SJ20"/>
    <mergeCell ref="SJ39:SJ40"/>
    <mergeCell ref="SK4:SK5"/>
    <mergeCell ref="SL4:SL5"/>
    <mergeCell ref="SM4:SM5"/>
    <mergeCell ref="SN4:SN5"/>
    <mergeCell ref="SO4:SO5"/>
    <mergeCell ref="SS15:SS20"/>
    <mergeCell ref="SS39:SS40"/>
    <mergeCell ref="ST4:ST5"/>
    <mergeCell ref="SU4:SU5"/>
    <mergeCell ref="SV4:SV5"/>
    <mergeCell ref="SW4:SW5"/>
    <mergeCell ref="SX4:SX5"/>
    <mergeCell ref="TB15:TB20"/>
    <mergeCell ref="TB39:TB40"/>
    <mergeCell ref="TC4:TC5"/>
    <mergeCell ref="TD4:TD5"/>
    <mergeCell ref="TE4:TE5"/>
    <mergeCell ref="TF4:TF5"/>
    <mergeCell ref="TG4:TG5"/>
    <mergeCell ref="TK15:TK20"/>
    <mergeCell ref="TK39:TK40"/>
    <mergeCell ref="TL4:TL5"/>
    <mergeCell ref="TM4:TM5"/>
    <mergeCell ref="TN4:TN5"/>
    <mergeCell ref="TO4:TO5"/>
    <mergeCell ref="TP4:TP5"/>
    <mergeCell ref="TT15:TT20"/>
    <mergeCell ref="TT39:TT40"/>
    <mergeCell ref="TU4:TU5"/>
    <mergeCell ref="TV4:TV5"/>
    <mergeCell ref="TW4:TW5"/>
    <mergeCell ref="TX4:TX5"/>
    <mergeCell ref="TY4:TY5"/>
    <mergeCell ref="UC15:UC20"/>
    <mergeCell ref="UC39:UC40"/>
    <mergeCell ref="UD4:UD5"/>
    <mergeCell ref="UE4:UE5"/>
    <mergeCell ref="UF4:UF5"/>
    <mergeCell ref="UG4:UG5"/>
    <mergeCell ref="UH4:UH5"/>
    <mergeCell ref="UL15:UL20"/>
    <mergeCell ref="UL39:UL40"/>
    <mergeCell ref="UM4:UM5"/>
    <mergeCell ref="UN4:UN5"/>
    <mergeCell ref="UO4:UO5"/>
    <mergeCell ref="UP4:UP5"/>
    <mergeCell ref="UQ4:UQ5"/>
    <mergeCell ref="UU15:UU20"/>
    <mergeCell ref="UU39:UU40"/>
    <mergeCell ref="UV4:UV5"/>
    <mergeCell ref="UW4:UW5"/>
    <mergeCell ref="UX4:UX5"/>
    <mergeCell ref="UY4:UY5"/>
    <mergeCell ref="UZ4:UZ5"/>
    <mergeCell ref="VD15:VD20"/>
    <mergeCell ref="VD39:VD40"/>
    <mergeCell ref="VE4:VE5"/>
    <mergeCell ref="VF4:VF5"/>
    <mergeCell ref="VG4:VG5"/>
    <mergeCell ref="VH4:VH5"/>
    <mergeCell ref="VI4:VI5"/>
    <mergeCell ref="VM15:VM20"/>
    <mergeCell ref="VM39:VM40"/>
    <mergeCell ref="VN4:VN5"/>
    <mergeCell ref="VO4:VO5"/>
    <mergeCell ref="VP4:VP5"/>
    <mergeCell ref="VQ4:VQ5"/>
    <mergeCell ref="VR4:VR5"/>
    <mergeCell ref="VV15:VV20"/>
    <mergeCell ref="VV39:VV40"/>
    <mergeCell ref="VW4:VW5"/>
    <mergeCell ref="VX4:VX5"/>
    <mergeCell ref="VY4:VY5"/>
    <mergeCell ref="VZ4:VZ5"/>
    <mergeCell ref="WA4:WA5"/>
    <mergeCell ref="WE15:WE20"/>
    <mergeCell ref="WE39:WE40"/>
    <mergeCell ref="WF4:WF5"/>
    <mergeCell ref="WG4:WG5"/>
    <mergeCell ref="WH4:WH5"/>
    <mergeCell ref="WI4:WI5"/>
    <mergeCell ref="WJ4:WJ5"/>
    <mergeCell ref="WN15:WN20"/>
    <mergeCell ref="WN39:WN40"/>
    <mergeCell ref="WO4:WO5"/>
    <mergeCell ref="WP4:WP5"/>
    <mergeCell ref="WQ4:WQ5"/>
    <mergeCell ref="WR4:WR5"/>
    <mergeCell ref="WS4:WS5"/>
    <mergeCell ref="WW15:WW20"/>
    <mergeCell ref="WW39:WW40"/>
    <mergeCell ref="WX4:WX5"/>
    <mergeCell ref="WY4:WY5"/>
    <mergeCell ref="WZ4:WZ5"/>
    <mergeCell ref="XA4:XA5"/>
    <mergeCell ref="XB4:XB5"/>
    <mergeCell ref="XF15:XF20"/>
    <mergeCell ref="XF39:XF40"/>
    <mergeCell ref="XG4:XG5"/>
    <mergeCell ref="XH4:XH5"/>
    <mergeCell ref="XI4:XI5"/>
    <mergeCell ref="XJ4:XJ5"/>
    <mergeCell ref="XK4:XK5"/>
    <mergeCell ref="XO15:XO20"/>
    <mergeCell ref="XO39:XO40"/>
    <mergeCell ref="XP4:XP5"/>
    <mergeCell ref="XQ4:XQ5"/>
    <mergeCell ref="XR4:XR5"/>
    <mergeCell ref="XS4:XS5"/>
    <mergeCell ref="XT4:XT5"/>
    <mergeCell ref="XX15:XX20"/>
    <mergeCell ref="XX39:XX40"/>
    <mergeCell ref="H2:I5"/>
    <mergeCell ref="Z2:AA5"/>
    <mergeCell ref="AR2:AS5"/>
    <mergeCell ref="BJ2:BK5"/>
    <mergeCell ref="CB2:CC5"/>
    <mergeCell ref="CT2:CU5"/>
    <mergeCell ref="DL2:DM5"/>
    <mergeCell ref="ED2:EE5"/>
    <mergeCell ref="EV2:EW5"/>
    <mergeCell ref="FN2:FO5"/>
    <mergeCell ref="GF2:GG5"/>
    <mergeCell ref="GX2:GY5"/>
    <mergeCell ref="HP2:HQ5"/>
    <mergeCell ref="IH2:II5"/>
    <mergeCell ref="IZ2:JA5"/>
    <mergeCell ref="JR2:JS5"/>
    <mergeCell ref="KJ2:KK5"/>
    <mergeCell ref="LB2:LC5"/>
    <mergeCell ref="LT2:LU5"/>
    <mergeCell ref="ML2:MM5"/>
    <mergeCell ref="ND2:NE5"/>
    <mergeCell ref="NV2:NW5"/>
    <mergeCell ref="ON2:OO5"/>
    <mergeCell ref="PF2:PG5"/>
    <mergeCell ref="PX2:PY5"/>
    <mergeCell ref="QP2:QQ5"/>
    <mergeCell ref="RH2:RI5"/>
    <mergeCell ref="RZ2:SA5"/>
    <mergeCell ref="SR2:SS5"/>
    <mergeCell ref="TJ2:TK5"/>
    <mergeCell ref="UB2:UC5"/>
    <mergeCell ref="UT2:UU5"/>
    <mergeCell ref="VL2:VM5"/>
    <mergeCell ref="WD2:WE5"/>
    <mergeCell ref="WV2:WW5"/>
    <mergeCell ref="XN2:XO5"/>
    <mergeCell ref="Q2:R5"/>
    <mergeCell ref="AI2:AJ5"/>
    <mergeCell ref="BA2:BB5"/>
    <mergeCell ref="BS2:BT5"/>
    <mergeCell ref="CK2:CL5"/>
    <mergeCell ref="DC2:DD5"/>
    <mergeCell ref="DU2:DV5"/>
    <mergeCell ref="EM2:EN5"/>
    <mergeCell ref="FE2:FF5"/>
    <mergeCell ref="FW2:FX5"/>
    <mergeCell ref="GO2:GP5"/>
    <mergeCell ref="HG2:HH5"/>
    <mergeCell ref="HY2:HZ5"/>
    <mergeCell ref="IQ2:IR5"/>
    <mergeCell ref="JI2:JJ5"/>
    <mergeCell ref="KA2:KB5"/>
    <mergeCell ref="KS2:KT5"/>
    <mergeCell ref="LK2:LL5"/>
    <mergeCell ref="MC2:MD5"/>
    <mergeCell ref="MU2:MV5"/>
    <mergeCell ref="NM2:NN5"/>
    <mergeCell ref="OE2:OF5"/>
    <mergeCell ref="OW2:OX5"/>
    <mergeCell ref="PO2:PP5"/>
    <mergeCell ref="QG2:QH5"/>
    <mergeCell ref="QY2:QZ5"/>
    <mergeCell ref="RQ2:RR5"/>
    <mergeCell ref="SI2:SJ5"/>
    <mergeCell ref="TA2:TB5"/>
    <mergeCell ref="TS2:TT5"/>
    <mergeCell ref="UK2:UL5"/>
    <mergeCell ref="VC2:VD5"/>
    <mergeCell ref="VU2:VV5"/>
    <mergeCell ref="WM2:WN5"/>
    <mergeCell ref="XE2:XF5"/>
    <mergeCell ref="XW2:XX5"/>
  </mergeCells>
  <printOptions horizontalCentered="1"/>
  <pageMargins left="0.751388888888889" right="0.751388888888889" top="0.590277777777778" bottom="0.393055555555556" header="0.5" footer="0.5"/>
  <pageSetup paperSize="9" orientation="portrait" horizontalDpi="600"/>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topLeftCell="A10" workbookViewId="0">
      <selection activeCell="J19" sqref="J19"/>
    </sheetView>
  </sheetViews>
  <sheetFormatPr defaultColWidth="9" defaultRowHeight="24.95" customHeight="1" outlineLevelCol="6"/>
  <cols>
    <col min="1" max="1" width="9" style="22"/>
    <col min="2" max="2" width="21.75" style="22" customWidth="1"/>
    <col min="3" max="3" width="11.875" style="22" customWidth="1"/>
    <col min="4" max="4" width="7.75" style="22" customWidth="1"/>
    <col min="5" max="5" width="9" style="22"/>
    <col min="6" max="6" width="12.375" style="22" customWidth="1"/>
    <col min="7" max="16384" width="9" style="22"/>
  </cols>
  <sheetData>
    <row r="1" s="22" customFormat="1" ht="21.95" customHeight="1" spans="1:7">
      <c r="A1" s="23" t="s">
        <v>602</v>
      </c>
      <c r="B1" s="23"/>
      <c r="C1" s="23"/>
      <c r="D1" s="23"/>
      <c r="E1" s="23"/>
      <c r="F1" s="23"/>
      <c r="G1" s="23"/>
    </row>
    <row r="2" s="22" customFormat="1" customHeight="1" spans="1:7">
      <c r="A2" s="24" t="s">
        <v>603</v>
      </c>
      <c r="B2" s="24"/>
      <c r="C2" s="24"/>
      <c r="D2" s="25"/>
      <c r="E2" s="24"/>
      <c r="F2" s="24"/>
      <c r="G2" s="24"/>
    </row>
    <row r="3" s="22" customFormat="1" customHeight="1" spans="1:7">
      <c r="A3" s="26" t="s">
        <v>1</v>
      </c>
      <c r="B3" s="26" t="s">
        <v>319</v>
      </c>
      <c r="C3" s="27" t="s">
        <v>604</v>
      </c>
      <c r="D3" s="26" t="s">
        <v>543</v>
      </c>
      <c r="E3" s="26" t="s">
        <v>605</v>
      </c>
      <c r="F3" s="28" t="s">
        <v>606</v>
      </c>
      <c r="G3" s="26" t="s">
        <v>323</v>
      </c>
    </row>
    <row r="4" s="22" customFormat="1" customHeight="1" spans="1:7">
      <c r="A4" s="29">
        <v>1</v>
      </c>
      <c r="B4" s="29" t="s">
        <v>607</v>
      </c>
      <c r="C4" s="30"/>
      <c r="D4" s="31"/>
      <c r="E4" s="31"/>
      <c r="F4" s="32"/>
      <c r="G4" s="31"/>
    </row>
    <row r="5" s="22" customFormat="1" customHeight="1" spans="1:7">
      <c r="A5" s="26">
        <v>1.1</v>
      </c>
      <c r="B5" s="26" t="s">
        <v>608</v>
      </c>
      <c r="C5" s="26" t="s">
        <v>609</v>
      </c>
      <c r="D5" s="26" t="s">
        <v>610</v>
      </c>
      <c r="E5" s="26" t="s">
        <v>611</v>
      </c>
      <c r="F5" s="33">
        <f>综合单价分析表!G8</f>
        <v>22.14</v>
      </c>
      <c r="G5" s="26"/>
    </row>
    <row r="6" s="22" customFormat="1" customHeight="1" spans="1:7">
      <c r="A6" s="26">
        <v>1.2</v>
      </c>
      <c r="B6" s="26" t="s">
        <v>612</v>
      </c>
      <c r="C6" s="26" t="s">
        <v>609</v>
      </c>
      <c r="D6" s="26" t="s">
        <v>610</v>
      </c>
      <c r="E6" s="26" t="s">
        <v>534</v>
      </c>
      <c r="F6" s="33">
        <f>综合单价分析表!G8</f>
        <v>22.14</v>
      </c>
      <c r="G6" s="26"/>
    </row>
    <row r="7" s="22" customFormat="1" customHeight="1" spans="1:7">
      <c r="A7" s="29">
        <v>2</v>
      </c>
      <c r="B7" s="29" t="s">
        <v>613</v>
      </c>
      <c r="C7" s="29"/>
      <c r="D7" s="29"/>
      <c r="E7" s="29"/>
      <c r="F7" s="34"/>
      <c r="G7" s="35"/>
    </row>
    <row r="8" s="22" customFormat="1" customHeight="1" spans="1:7">
      <c r="A8" s="26">
        <v>2.1</v>
      </c>
      <c r="B8" s="26" t="s">
        <v>614</v>
      </c>
      <c r="C8" s="26" t="s">
        <v>559</v>
      </c>
      <c r="D8" s="26" t="s">
        <v>558</v>
      </c>
      <c r="E8" s="26"/>
      <c r="F8" s="28">
        <f>门窗五金主要配件!F8</f>
        <v>75.3</v>
      </c>
      <c r="G8" s="26"/>
    </row>
    <row r="9" s="22" customFormat="1" customHeight="1" spans="1:7">
      <c r="A9" s="26">
        <v>2.2</v>
      </c>
      <c r="B9" s="26" t="s">
        <v>615</v>
      </c>
      <c r="C9" s="26" t="s">
        <v>559</v>
      </c>
      <c r="D9" s="26" t="s">
        <v>558</v>
      </c>
      <c r="E9" s="26"/>
      <c r="F9" s="28">
        <f>门窗五金主要配件!F16</f>
        <v>53.58</v>
      </c>
      <c r="G9" s="26"/>
    </row>
    <row r="10" s="22" customFormat="1" customHeight="1" spans="1:7">
      <c r="A10" s="26">
        <v>2.3</v>
      </c>
      <c r="B10" s="26" t="s">
        <v>616</v>
      </c>
      <c r="C10" s="26" t="s">
        <v>559</v>
      </c>
      <c r="D10" s="26" t="s">
        <v>558</v>
      </c>
      <c r="E10" s="26"/>
      <c r="F10" s="28"/>
      <c r="G10" s="36"/>
    </row>
    <row r="11" s="22" customFormat="1" customHeight="1" spans="1:7">
      <c r="A11" s="26">
        <v>2.4</v>
      </c>
      <c r="B11" s="26" t="s">
        <v>617</v>
      </c>
      <c r="C11" s="26" t="s">
        <v>559</v>
      </c>
      <c r="D11" s="26" t="s">
        <v>558</v>
      </c>
      <c r="E11" s="26"/>
      <c r="F11" s="28">
        <f>门窗五金主要配件!F34</f>
        <v>22.24</v>
      </c>
      <c r="G11" s="26"/>
    </row>
    <row r="12" s="22" customFormat="1" customHeight="1" spans="1:7">
      <c r="A12" s="26">
        <v>2.5</v>
      </c>
      <c r="B12" s="26" t="s">
        <v>618</v>
      </c>
      <c r="C12" s="26" t="s">
        <v>559</v>
      </c>
      <c r="D12" s="26" t="s">
        <v>558</v>
      </c>
      <c r="E12" s="26"/>
      <c r="F12" s="28">
        <f>门窗五金主要配件!F22</f>
        <v>70.74</v>
      </c>
      <c r="G12" s="26"/>
    </row>
    <row r="13" s="22" customFormat="1" customHeight="1" spans="1:7">
      <c r="A13" s="26">
        <v>2.6</v>
      </c>
      <c r="B13" s="26" t="s">
        <v>619</v>
      </c>
      <c r="C13" s="26" t="s">
        <v>559</v>
      </c>
      <c r="D13" s="26" t="s">
        <v>558</v>
      </c>
      <c r="E13" s="26"/>
      <c r="F13" s="28"/>
      <c r="G13" s="36"/>
    </row>
    <row r="14" s="22" customFormat="1" customHeight="1" spans="1:7">
      <c r="A14" s="26">
        <v>2.7</v>
      </c>
      <c r="B14" s="26" t="s">
        <v>620</v>
      </c>
      <c r="C14" s="26" t="s">
        <v>559</v>
      </c>
      <c r="D14" s="26" t="s">
        <v>558</v>
      </c>
      <c r="E14" s="26"/>
      <c r="F14" s="28">
        <f>门窗五金主要配件!F39</f>
        <v>42.34</v>
      </c>
      <c r="G14" s="26"/>
    </row>
    <row r="15" s="22" customFormat="1" customHeight="1" spans="1:7">
      <c r="A15" s="26">
        <v>2.8</v>
      </c>
      <c r="B15" s="26" t="s">
        <v>621</v>
      </c>
      <c r="C15" s="26" t="s">
        <v>559</v>
      </c>
      <c r="D15" s="26" t="s">
        <v>558</v>
      </c>
      <c r="E15" s="26"/>
      <c r="F15" s="28">
        <f>门窗五金主要配件!F30</f>
        <v>132.54</v>
      </c>
      <c r="G15" s="26"/>
    </row>
    <row r="16" s="22" customFormat="1" customHeight="1" spans="1:7">
      <c r="A16" s="26">
        <v>2.9</v>
      </c>
      <c r="B16" s="26" t="s">
        <v>622</v>
      </c>
      <c r="C16" s="26" t="s">
        <v>559</v>
      </c>
      <c r="D16" s="26" t="s">
        <v>558</v>
      </c>
      <c r="E16" s="26"/>
      <c r="F16" s="28">
        <f>门窗五金主要配件!F40+门窗五金主要配件!F41</f>
        <v>323.9</v>
      </c>
      <c r="G16" s="36"/>
    </row>
    <row r="17" s="22" customFormat="1" customHeight="1" spans="1:7">
      <c r="A17" s="29">
        <v>3</v>
      </c>
      <c r="B17" s="29" t="s">
        <v>560</v>
      </c>
      <c r="C17" s="29"/>
      <c r="D17" s="29"/>
      <c r="E17" s="29"/>
      <c r="F17" s="34"/>
      <c r="G17" s="35"/>
    </row>
    <row r="18" s="22" customFormat="1" customHeight="1" spans="1:7">
      <c r="A18" s="26">
        <v>3.1</v>
      </c>
      <c r="B18" s="6" t="s">
        <v>561</v>
      </c>
      <c r="C18" s="37" t="s">
        <v>562</v>
      </c>
      <c r="D18" s="26" t="s">
        <v>623</v>
      </c>
      <c r="E18" s="26"/>
      <c r="F18" s="7">
        <f>95/1.13</f>
        <v>84.07</v>
      </c>
      <c r="G18" s="36"/>
    </row>
    <row r="19" s="22" customFormat="1" customHeight="1" spans="1:7">
      <c r="A19" s="26">
        <v>3.2</v>
      </c>
      <c r="B19" s="6" t="s">
        <v>563</v>
      </c>
      <c r="C19" s="38"/>
      <c r="D19" s="39" t="s">
        <v>623</v>
      </c>
      <c r="E19" s="26"/>
      <c r="F19" s="7">
        <f>108/1.13</f>
        <v>95.58</v>
      </c>
      <c r="G19" s="36"/>
    </row>
    <row r="20" s="22" customFormat="1" customHeight="1" spans="1:7">
      <c r="A20" s="26">
        <v>3.3</v>
      </c>
      <c r="B20" s="6" t="s">
        <v>565</v>
      </c>
      <c r="C20" s="38"/>
      <c r="D20" s="39" t="s">
        <v>623</v>
      </c>
      <c r="E20" s="26"/>
      <c r="F20" s="6">
        <f>83/1.13</f>
        <v>73.45</v>
      </c>
      <c r="G20" s="36"/>
    </row>
    <row r="21" s="22" customFormat="1" customHeight="1" spans="1:7">
      <c r="A21" s="26">
        <v>3.4</v>
      </c>
      <c r="B21" s="6" t="s">
        <v>564</v>
      </c>
      <c r="C21" s="40"/>
      <c r="D21" s="39" t="s">
        <v>623</v>
      </c>
      <c r="E21" s="26"/>
      <c r="F21" s="6">
        <f>95/1.13</f>
        <v>84.07</v>
      </c>
      <c r="G21" s="36"/>
    </row>
    <row r="22" s="22" customFormat="1" customHeight="1" spans="1:7">
      <c r="A22" s="41">
        <v>4</v>
      </c>
      <c r="B22" s="29" t="s">
        <v>624</v>
      </c>
      <c r="C22" s="42" t="s">
        <v>580</v>
      </c>
      <c r="D22" s="29" t="s">
        <v>579</v>
      </c>
      <c r="E22" s="29"/>
      <c r="F22" s="34">
        <f>综合单价分析表!JZ30</f>
        <v>0.18</v>
      </c>
      <c r="G22" s="35"/>
    </row>
    <row r="23" s="22" customFormat="1" customHeight="1" spans="1:7">
      <c r="A23" s="41">
        <v>5</v>
      </c>
      <c r="B23" s="29" t="s">
        <v>625</v>
      </c>
      <c r="C23" s="42"/>
      <c r="D23" s="29"/>
      <c r="E23" s="29"/>
      <c r="F23" s="34"/>
      <c r="G23" s="35"/>
    </row>
    <row r="24" s="22" customFormat="1" customHeight="1" spans="1:7">
      <c r="A24" s="41">
        <v>6</v>
      </c>
      <c r="B24" s="29" t="s">
        <v>626</v>
      </c>
      <c r="C24" s="43" t="s">
        <v>570</v>
      </c>
      <c r="D24" s="29" t="s">
        <v>569</v>
      </c>
      <c r="E24" s="29"/>
      <c r="F24" s="34">
        <f>综合单价分析表!G23</f>
        <v>7.96</v>
      </c>
      <c r="G24" s="35" t="s">
        <v>627</v>
      </c>
    </row>
    <row r="25" s="22" customFormat="1" customHeight="1" spans="1:7">
      <c r="A25" s="41">
        <v>7</v>
      </c>
      <c r="B25" s="29" t="s">
        <v>568</v>
      </c>
      <c r="C25" s="44"/>
      <c r="D25" s="29" t="s">
        <v>569</v>
      </c>
      <c r="E25" s="29"/>
      <c r="F25" s="34">
        <f>综合单价分析表!G22</f>
        <v>7.96</v>
      </c>
      <c r="G25" s="35" t="s">
        <v>627</v>
      </c>
    </row>
    <row r="26" s="22" customFormat="1" customHeight="1" spans="1:7">
      <c r="A26" s="41">
        <v>8</v>
      </c>
      <c r="B26" s="29" t="s">
        <v>628</v>
      </c>
      <c r="C26" s="29" t="s">
        <v>573</v>
      </c>
      <c r="D26" s="29" t="s">
        <v>629</v>
      </c>
      <c r="E26" s="29"/>
      <c r="F26" s="34">
        <f>综合单价分析表!G26</f>
        <v>0</v>
      </c>
      <c r="G26" s="45" t="s">
        <v>630</v>
      </c>
    </row>
    <row r="27" s="22" customFormat="1" customHeight="1" spans="1:7">
      <c r="A27" s="41">
        <v>9</v>
      </c>
      <c r="B27" s="29" t="s">
        <v>631</v>
      </c>
      <c r="C27" s="29"/>
      <c r="D27" s="29" t="s">
        <v>610</v>
      </c>
      <c r="E27" s="29"/>
      <c r="F27" s="34"/>
      <c r="G27" s="45"/>
    </row>
    <row r="28" s="22" customFormat="1" customHeight="1" spans="1:7">
      <c r="A28" s="46">
        <v>10</v>
      </c>
      <c r="B28" s="26" t="s">
        <v>632</v>
      </c>
      <c r="C28" s="26"/>
      <c r="D28" s="26"/>
      <c r="E28" s="26"/>
      <c r="F28" s="28"/>
      <c r="G28" s="36"/>
    </row>
    <row r="29" s="22" customFormat="1" ht="33" customHeight="1" spans="1:7">
      <c r="A29" s="47" t="s">
        <v>633</v>
      </c>
      <c r="B29" s="47"/>
      <c r="C29" s="47"/>
      <c r="D29" s="47"/>
      <c r="E29" s="47"/>
      <c r="F29" s="47"/>
      <c r="G29" s="47"/>
    </row>
    <row r="30" s="22" customFormat="1" ht="44" customHeight="1" spans="1:7">
      <c r="A30" s="47"/>
      <c r="B30" s="47"/>
      <c r="C30" s="47"/>
      <c r="D30" s="47"/>
      <c r="E30" s="47"/>
      <c r="F30" s="47"/>
      <c r="G30" s="47"/>
    </row>
  </sheetData>
  <mergeCells count="6">
    <mergeCell ref="A1:G1"/>
    <mergeCell ref="A2:G2"/>
    <mergeCell ref="C18:C21"/>
    <mergeCell ref="C22:C23"/>
    <mergeCell ref="C24:C25"/>
    <mergeCell ref="A29:G30"/>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workbookViewId="0">
      <selection activeCell="A1" sqref="A1:G41"/>
    </sheetView>
  </sheetViews>
  <sheetFormatPr defaultColWidth="9" defaultRowHeight="13.5" outlineLevelCol="6"/>
  <cols>
    <col min="1" max="1" width="4.625" style="1" customWidth="1"/>
    <col min="2" max="2" width="12.5" style="1" customWidth="1"/>
    <col min="3" max="3" width="23" style="1" customWidth="1"/>
    <col min="4" max="4" width="9" style="1"/>
    <col min="5" max="5" width="12.375" style="1" customWidth="1"/>
    <col min="6" max="6" width="10.75" style="1" customWidth="1"/>
    <col min="7" max="7" width="8.75" style="1" customWidth="1"/>
    <col min="8" max="8" width="12.625" style="1"/>
    <col min="9" max="16384" width="9" style="1"/>
  </cols>
  <sheetData>
    <row r="1" s="1" customFormat="1" ht="39" customHeight="1" spans="1:7">
      <c r="A1" s="9" t="s">
        <v>634</v>
      </c>
      <c r="B1" s="9"/>
      <c r="C1" s="9"/>
      <c r="D1" s="9"/>
      <c r="E1" s="9"/>
      <c r="F1" s="9"/>
      <c r="G1" s="9"/>
    </row>
    <row r="2" s="1" customFormat="1" spans="1:7">
      <c r="A2" s="10" t="s">
        <v>1</v>
      </c>
      <c r="B2" s="10" t="s">
        <v>635</v>
      </c>
      <c r="C2" s="10" t="s">
        <v>636</v>
      </c>
      <c r="D2" s="10" t="s">
        <v>637</v>
      </c>
      <c r="E2" s="10" t="s">
        <v>638</v>
      </c>
      <c r="F2" s="10" t="s">
        <v>639</v>
      </c>
      <c r="G2" s="10" t="s">
        <v>323</v>
      </c>
    </row>
    <row r="3" s="1" customFormat="1" spans="1:7">
      <c r="A3" s="11">
        <v>1</v>
      </c>
      <c r="B3" s="12" t="s">
        <v>640</v>
      </c>
      <c r="C3" s="10" t="s">
        <v>641</v>
      </c>
      <c r="D3" s="10">
        <v>1</v>
      </c>
      <c r="E3" s="10">
        <v>15.32</v>
      </c>
      <c r="F3" s="10">
        <f>D3*E3</f>
        <v>15.32</v>
      </c>
      <c r="G3" s="13"/>
    </row>
    <row r="4" s="1" customFormat="1" spans="1:7">
      <c r="A4" s="14"/>
      <c r="B4" s="15"/>
      <c r="C4" s="16" t="s">
        <v>642</v>
      </c>
      <c r="D4" s="16">
        <v>1</v>
      </c>
      <c r="E4" s="16">
        <v>8.75</v>
      </c>
      <c r="F4" s="16">
        <f>D4*E4</f>
        <v>8.75</v>
      </c>
      <c r="G4" s="13"/>
    </row>
    <row r="5" s="1" customFormat="1" spans="1:7">
      <c r="A5" s="14"/>
      <c r="B5" s="15"/>
      <c r="C5" s="16" t="s">
        <v>643</v>
      </c>
      <c r="D5" s="16">
        <v>2</v>
      </c>
      <c r="E5" s="16">
        <v>1.82</v>
      </c>
      <c r="F5" s="16">
        <f>D5*E5</f>
        <v>3.64</v>
      </c>
      <c r="G5" s="13"/>
    </row>
    <row r="6" s="1" customFormat="1" spans="1:7">
      <c r="A6" s="14"/>
      <c r="B6" s="15"/>
      <c r="C6" s="16" t="s">
        <v>644</v>
      </c>
      <c r="D6" s="10">
        <v>2</v>
      </c>
      <c r="E6" s="10">
        <v>18.05</v>
      </c>
      <c r="F6" s="10">
        <f>D6*E6</f>
        <v>36.1</v>
      </c>
      <c r="G6" s="13"/>
    </row>
    <row r="7" s="1" customFormat="1" spans="1:7">
      <c r="A7" s="17"/>
      <c r="B7" s="18"/>
      <c r="C7" s="16" t="s">
        <v>645</v>
      </c>
      <c r="D7" s="10">
        <v>1</v>
      </c>
      <c r="E7" s="10">
        <v>11.49</v>
      </c>
      <c r="F7" s="10">
        <f>D7*E7</f>
        <v>11.49</v>
      </c>
      <c r="G7" s="13"/>
    </row>
    <row r="8" s="1" customFormat="1" spans="1:7">
      <c r="A8" s="10"/>
      <c r="B8" s="13"/>
      <c r="C8" s="16"/>
      <c r="D8" s="10"/>
      <c r="E8" s="10"/>
      <c r="F8" s="19">
        <f>SUM(F3:F7)</f>
        <v>75.3</v>
      </c>
      <c r="G8" s="13"/>
    </row>
    <row r="9" s="1" customFormat="1" spans="1:7">
      <c r="A9" s="11">
        <v>2</v>
      </c>
      <c r="B9" s="12" t="s">
        <v>646</v>
      </c>
      <c r="C9" s="10" t="s">
        <v>647</v>
      </c>
      <c r="D9" s="10">
        <v>1</v>
      </c>
      <c r="E9" s="10">
        <v>18.96</v>
      </c>
      <c r="F9" s="10">
        <f>D9*E9</f>
        <v>18.96</v>
      </c>
      <c r="G9" s="13"/>
    </row>
    <row r="10" s="1" customFormat="1" spans="1:7">
      <c r="A10" s="14"/>
      <c r="B10" s="15"/>
      <c r="C10" s="16" t="s">
        <v>648</v>
      </c>
      <c r="D10" s="10">
        <v>1</v>
      </c>
      <c r="E10" s="10">
        <v>8.02</v>
      </c>
      <c r="F10" s="10">
        <f t="shared" ref="F10:F15" si="0">D10*E10</f>
        <v>8.02</v>
      </c>
      <c r="G10" s="13"/>
    </row>
    <row r="11" s="1" customFormat="1" spans="1:7">
      <c r="A11" s="14"/>
      <c r="B11" s="15"/>
      <c r="C11" s="16" t="s">
        <v>649</v>
      </c>
      <c r="D11" s="10">
        <v>2</v>
      </c>
      <c r="E11" s="10">
        <v>1.82</v>
      </c>
      <c r="F11" s="10">
        <f t="shared" si="0"/>
        <v>3.64</v>
      </c>
      <c r="G11" s="13"/>
    </row>
    <row r="12" s="1" customFormat="1" spans="1:7">
      <c r="A12" s="14"/>
      <c r="B12" s="15"/>
      <c r="C12" s="16" t="s">
        <v>650</v>
      </c>
      <c r="D12" s="10">
        <v>2</v>
      </c>
      <c r="E12" s="10">
        <v>7.29</v>
      </c>
      <c r="F12" s="10">
        <f t="shared" si="0"/>
        <v>14.58</v>
      </c>
      <c r="G12" s="13"/>
    </row>
    <row r="13" s="1" customFormat="1" spans="1:7">
      <c r="A13" s="14"/>
      <c r="B13" s="15"/>
      <c r="C13" s="16" t="s">
        <v>651</v>
      </c>
      <c r="D13" s="10">
        <v>1</v>
      </c>
      <c r="E13" s="10">
        <v>0.37</v>
      </c>
      <c r="F13" s="10">
        <f t="shared" si="0"/>
        <v>0.37</v>
      </c>
      <c r="G13" s="13"/>
    </row>
    <row r="14" s="1" customFormat="1" spans="1:7">
      <c r="A14" s="14"/>
      <c r="B14" s="15"/>
      <c r="C14" s="10" t="s">
        <v>652</v>
      </c>
      <c r="D14" s="10">
        <v>1</v>
      </c>
      <c r="E14" s="10">
        <v>1.82</v>
      </c>
      <c r="F14" s="10">
        <f t="shared" si="0"/>
        <v>1.82</v>
      </c>
      <c r="G14" s="13"/>
    </row>
    <row r="15" s="1" customFormat="1" spans="1:7">
      <c r="A15" s="17"/>
      <c r="B15" s="18"/>
      <c r="C15" s="16" t="s">
        <v>653</v>
      </c>
      <c r="D15" s="10">
        <v>1</v>
      </c>
      <c r="E15" s="10">
        <v>6.19</v>
      </c>
      <c r="F15" s="10">
        <f t="shared" si="0"/>
        <v>6.19</v>
      </c>
      <c r="G15" s="13"/>
    </row>
    <row r="16" s="1" customFormat="1" spans="1:7">
      <c r="A16" s="10"/>
      <c r="B16" s="13"/>
      <c r="C16" s="16"/>
      <c r="D16" s="10"/>
      <c r="E16" s="10"/>
      <c r="F16" s="19">
        <f>SUM(F9:F15)</f>
        <v>53.58</v>
      </c>
      <c r="G16" s="13"/>
    </row>
    <row r="17" s="1" customFormat="1" spans="1:7">
      <c r="A17" s="11">
        <v>3</v>
      </c>
      <c r="B17" s="12" t="s">
        <v>654</v>
      </c>
      <c r="C17" s="16" t="s">
        <v>655</v>
      </c>
      <c r="D17" s="16">
        <v>1</v>
      </c>
      <c r="E17" s="10">
        <v>15.32</v>
      </c>
      <c r="F17" s="10">
        <f>D17*E17</f>
        <v>15.32</v>
      </c>
      <c r="G17" s="13"/>
    </row>
    <row r="18" s="1" customFormat="1" spans="1:7">
      <c r="A18" s="14"/>
      <c r="B18" s="15"/>
      <c r="C18" s="16" t="s">
        <v>656</v>
      </c>
      <c r="D18" s="16">
        <v>2</v>
      </c>
      <c r="E18" s="10">
        <v>16.96</v>
      </c>
      <c r="F18" s="10">
        <f>D18*E18</f>
        <v>33.92</v>
      </c>
      <c r="G18" s="13"/>
    </row>
    <row r="19" s="1" customFormat="1" spans="1:7">
      <c r="A19" s="14"/>
      <c r="B19" s="15"/>
      <c r="C19" s="16" t="s">
        <v>657</v>
      </c>
      <c r="D19" s="16">
        <v>1</v>
      </c>
      <c r="E19" s="10">
        <v>6.56</v>
      </c>
      <c r="F19" s="10">
        <f>D19*E19</f>
        <v>6.56</v>
      </c>
      <c r="G19" s="13"/>
    </row>
    <row r="20" s="1" customFormat="1" spans="1:7">
      <c r="A20" s="14"/>
      <c r="B20" s="15"/>
      <c r="C20" s="16" t="s">
        <v>658</v>
      </c>
      <c r="D20" s="16">
        <v>2</v>
      </c>
      <c r="E20" s="10">
        <v>1.82</v>
      </c>
      <c r="F20" s="10">
        <f>D20*E20</f>
        <v>3.64</v>
      </c>
      <c r="G20" s="13"/>
    </row>
    <row r="21" s="1" customFormat="1" spans="1:7">
      <c r="A21" s="17"/>
      <c r="B21" s="18"/>
      <c r="C21" s="10" t="s">
        <v>659</v>
      </c>
      <c r="D21" s="10">
        <v>2</v>
      </c>
      <c r="E21" s="10">
        <v>5.65</v>
      </c>
      <c r="F21" s="10">
        <f>D21*E21</f>
        <v>11.3</v>
      </c>
      <c r="G21" s="13"/>
    </row>
    <row r="22" s="1" customFormat="1" spans="1:7">
      <c r="A22" s="10"/>
      <c r="B22" s="13"/>
      <c r="C22" s="16"/>
      <c r="D22" s="10"/>
      <c r="E22" s="10"/>
      <c r="F22" s="19">
        <f>SUM(F17:F21)</f>
        <v>70.74</v>
      </c>
      <c r="G22" s="13"/>
    </row>
    <row r="23" s="1" customFormat="1" spans="1:7">
      <c r="A23" s="11">
        <v>4</v>
      </c>
      <c r="B23" s="12" t="s">
        <v>660</v>
      </c>
      <c r="C23" s="16" t="s">
        <v>661</v>
      </c>
      <c r="D23" s="16">
        <v>1</v>
      </c>
      <c r="E23" s="10">
        <v>29.17</v>
      </c>
      <c r="F23" s="10">
        <f>D23*E23</f>
        <v>29.17</v>
      </c>
      <c r="G23" s="13"/>
    </row>
    <row r="24" s="1" customFormat="1" spans="1:7">
      <c r="A24" s="14"/>
      <c r="B24" s="15"/>
      <c r="C24" s="16" t="s">
        <v>662</v>
      </c>
      <c r="D24" s="16">
        <v>1</v>
      </c>
      <c r="E24" s="10">
        <v>32.36</v>
      </c>
      <c r="F24" s="10">
        <f t="shared" ref="F24:F29" si="1">D24*E24</f>
        <v>32.36</v>
      </c>
      <c r="G24" s="13"/>
    </row>
    <row r="25" s="1" customFormat="1" spans="1:7">
      <c r="A25" s="14"/>
      <c r="B25" s="15"/>
      <c r="C25" s="16" t="s">
        <v>663</v>
      </c>
      <c r="D25" s="16">
        <v>1</v>
      </c>
      <c r="E25" s="10">
        <v>29.81</v>
      </c>
      <c r="F25" s="10">
        <f t="shared" si="1"/>
        <v>29.81</v>
      </c>
      <c r="G25" s="13"/>
    </row>
    <row r="26" s="1" customFormat="1" spans="1:7">
      <c r="A26" s="14"/>
      <c r="B26" s="15"/>
      <c r="C26" s="16" t="s">
        <v>664</v>
      </c>
      <c r="D26" s="16">
        <v>1</v>
      </c>
      <c r="E26" s="10">
        <v>3.46</v>
      </c>
      <c r="F26" s="10">
        <f t="shared" si="1"/>
        <v>3.46</v>
      </c>
      <c r="G26" s="13"/>
    </row>
    <row r="27" s="1" customFormat="1" spans="1:7">
      <c r="A27" s="14"/>
      <c r="B27" s="15"/>
      <c r="C27" s="16" t="s">
        <v>665</v>
      </c>
      <c r="D27" s="16">
        <v>3</v>
      </c>
      <c r="E27" s="10">
        <v>12.58</v>
      </c>
      <c r="F27" s="10">
        <f t="shared" si="1"/>
        <v>37.74</v>
      </c>
      <c r="G27" s="13"/>
    </row>
    <row r="28" s="1" customFormat="1" spans="1:7">
      <c r="A28" s="14"/>
      <c r="B28" s="15"/>
      <c r="C28" s="16" t="s">
        <v>666</v>
      </c>
      <c r="D28" s="16">
        <v>1</v>
      </c>
      <c r="E28" s="10">
        <v>0</v>
      </c>
      <c r="F28" s="10">
        <f t="shared" si="1"/>
        <v>0</v>
      </c>
      <c r="G28" s="13"/>
    </row>
    <row r="29" s="1" customFormat="1" spans="1:7">
      <c r="A29" s="17"/>
      <c r="B29" s="18"/>
      <c r="C29" s="16" t="s">
        <v>667</v>
      </c>
      <c r="D29" s="16">
        <v>2</v>
      </c>
      <c r="E29" s="10">
        <v>0</v>
      </c>
      <c r="F29" s="10">
        <f t="shared" si="1"/>
        <v>0</v>
      </c>
      <c r="G29" s="13"/>
    </row>
    <row r="30" s="1" customFormat="1" spans="1:7">
      <c r="A30" s="10"/>
      <c r="B30" s="13"/>
      <c r="C30" s="16"/>
      <c r="D30" s="10"/>
      <c r="E30" s="10"/>
      <c r="F30" s="19">
        <f>SUM(F23:F29)</f>
        <v>132.54</v>
      </c>
      <c r="G30" s="13"/>
    </row>
    <row r="31" s="1" customFormat="1" spans="1:7">
      <c r="A31" s="11">
        <v>5</v>
      </c>
      <c r="B31" s="12" t="s">
        <v>668</v>
      </c>
      <c r="C31" s="16" t="s">
        <v>669</v>
      </c>
      <c r="D31" s="16">
        <v>1</v>
      </c>
      <c r="E31" s="10">
        <v>4.65</v>
      </c>
      <c r="F31" s="10">
        <f t="shared" ref="F31:F38" si="2">D31*E31</f>
        <v>4.65</v>
      </c>
      <c r="G31" s="13"/>
    </row>
    <row r="32" s="1" customFormat="1" spans="1:7">
      <c r="A32" s="14"/>
      <c r="B32" s="15"/>
      <c r="C32" s="16" t="s">
        <v>670</v>
      </c>
      <c r="D32" s="16">
        <v>1</v>
      </c>
      <c r="E32" s="10">
        <v>1.19</v>
      </c>
      <c r="F32" s="10">
        <f t="shared" si="2"/>
        <v>1.19</v>
      </c>
      <c r="G32" s="13"/>
    </row>
    <row r="33" s="1" customFormat="1" spans="1:7">
      <c r="A33" s="17"/>
      <c r="B33" s="18"/>
      <c r="C33" s="16" t="s">
        <v>671</v>
      </c>
      <c r="D33" s="16">
        <v>4</v>
      </c>
      <c r="E33" s="10">
        <v>4.1</v>
      </c>
      <c r="F33" s="10">
        <f t="shared" si="2"/>
        <v>16.4</v>
      </c>
      <c r="G33" s="13"/>
    </row>
    <row r="34" s="1" customFormat="1" spans="1:7">
      <c r="A34" s="10"/>
      <c r="B34" s="13"/>
      <c r="C34" s="16"/>
      <c r="D34" s="10"/>
      <c r="E34" s="10"/>
      <c r="F34" s="19">
        <f>SUM(F31:F33)</f>
        <v>22.24</v>
      </c>
      <c r="G34" s="13"/>
    </row>
    <row r="35" s="1" customFormat="1" spans="1:7">
      <c r="A35" s="11">
        <v>6</v>
      </c>
      <c r="B35" s="12" t="s">
        <v>672</v>
      </c>
      <c r="C35" s="16" t="s">
        <v>669</v>
      </c>
      <c r="D35" s="16">
        <v>1</v>
      </c>
      <c r="E35" s="10">
        <v>4.65</v>
      </c>
      <c r="F35" s="10">
        <f t="shared" si="2"/>
        <v>4.65</v>
      </c>
      <c r="G35" s="13"/>
    </row>
    <row r="36" s="1" customFormat="1" spans="1:7">
      <c r="A36" s="14"/>
      <c r="B36" s="15"/>
      <c r="C36" s="16" t="s">
        <v>670</v>
      </c>
      <c r="D36" s="16">
        <v>1</v>
      </c>
      <c r="E36" s="10">
        <v>1.19</v>
      </c>
      <c r="F36" s="10">
        <f t="shared" si="2"/>
        <v>1.19</v>
      </c>
      <c r="G36" s="13"/>
    </row>
    <row r="37" s="1" customFormat="1" spans="1:7">
      <c r="A37" s="17"/>
      <c r="B37" s="15"/>
      <c r="C37" s="16" t="s">
        <v>673</v>
      </c>
      <c r="D37" s="10">
        <v>4</v>
      </c>
      <c r="E37" s="10">
        <v>5.84</v>
      </c>
      <c r="F37" s="10">
        <f t="shared" si="2"/>
        <v>23.36</v>
      </c>
      <c r="G37" s="13"/>
    </row>
    <row r="38" s="1" customFormat="1" spans="1:7">
      <c r="A38" s="10"/>
      <c r="B38" s="18"/>
      <c r="C38" s="16" t="s">
        <v>674</v>
      </c>
      <c r="D38" s="10">
        <v>2</v>
      </c>
      <c r="E38" s="10">
        <v>6.57</v>
      </c>
      <c r="F38" s="10">
        <f t="shared" si="2"/>
        <v>13.14</v>
      </c>
      <c r="G38" s="13"/>
    </row>
    <row r="39" s="1" customFormat="1" spans="1:7">
      <c r="A39" s="11"/>
      <c r="B39" s="18"/>
      <c r="C39" s="16"/>
      <c r="D39" s="10"/>
      <c r="E39" s="10"/>
      <c r="F39" s="10">
        <f>SUM(F35:F38)</f>
        <v>42.34</v>
      </c>
      <c r="G39" s="13"/>
    </row>
    <row r="40" s="1" customFormat="1" spans="1:7">
      <c r="A40" s="11">
        <v>7</v>
      </c>
      <c r="B40" s="13" t="s">
        <v>675</v>
      </c>
      <c r="C40" s="20" t="s">
        <v>674</v>
      </c>
      <c r="D40" s="20">
        <v>1</v>
      </c>
      <c r="E40" s="21">
        <f>213/1.13</f>
        <v>188.5</v>
      </c>
      <c r="F40" s="16">
        <f>D40*E40</f>
        <v>188.5</v>
      </c>
      <c r="G40" s="13"/>
    </row>
    <row r="41" s="1" customFormat="1" spans="1:7">
      <c r="A41" s="17"/>
      <c r="B41" s="13"/>
      <c r="C41" s="20" t="s">
        <v>676</v>
      </c>
      <c r="D41" s="20">
        <v>1</v>
      </c>
      <c r="E41" s="21">
        <f>153/1.13</f>
        <v>135.4</v>
      </c>
      <c r="F41" s="16">
        <f>D41*E41</f>
        <v>135.4</v>
      </c>
      <c r="G41" s="13"/>
    </row>
  </sheetData>
  <mergeCells count="15">
    <mergeCell ref="A1:G1"/>
    <mergeCell ref="A3:A7"/>
    <mergeCell ref="A9:A15"/>
    <mergeCell ref="A17:A21"/>
    <mergeCell ref="A23:A29"/>
    <mergeCell ref="A31:A33"/>
    <mergeCell ref="A35:A37"/>
    <mergeCell ref="A40:A41"/>
    <mergeCell ref="B3:B7"/>
    <mergeCell ref="B9:B15"/>
    <mergeCell ref="B17:B21"/>
    <mergeCell ref="B23:B29"/>
    <mergeCell ref="B31:B33"/>
    <mergeCell ref="B35:B38"/>
    <mergeCell ref="B40:B41"/>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workbookViewId="0">
      <selection activeCell="D10" sqref="D10"/>
    </sheetView>
  </sheetViews>
  <sheetFormatPr defaultColWidth="9" defaultRowHeight="24.95" customHeight="1" outlineLevelRow="6" outlineLevelCol="4"/>
  <cols>
    <col min="1" max="1" width="6.875" style="1" customWidth="1"/>
    <col min="2" max="2" width="23.125" style="1" customWidth="1"/>
    <col min="3" max="4" width="14.625" style="1" customWidth="1"/>
    <col min="5" max="5" width="16.375" style="1" customWidth="1"/>
    <col min="6" max="16384" width="9" style="1"/>
  </cols>
  <sheetData>
    <row r="1" s="1" customFormat="1" customHeight="1" spans="1:5">
      <c r="A1" s="2" t="s">
        <v>677</v>
      </c>
      <c r="B1" s="3"/>
      <c r="C1" s="3"/>
      <c r="D1" s="3"/>
      <c r="E1" s="2"/>
    </row>
    <row r="2" s="1" customFormat="1" customHeight="1" spans="1:5">
      <c r="A2" s="4" t="s">
        <v>603</v>
      </c>
      <c r="B2" s="4"/>
      <c r="C2" s="4"/>
      <c r="D2" s="4"/>
      <c r="E2" s="4"/>
    </row>
    <row r="3" s="1" customFormat="1" ht="33" customHeight="1" spans="1:5">
      <c r="A3" s="5" t="s">
        <v>1</v>
      </c>
      <c r="B3" s="5" t="s">
        <v>678</v>
      </c>
      <c r="C3" s="5" t="s">
        <v>543</v>
      </c>
      <c r="D3" s="5" t="s">
        <v>679</v>
      </c>
      <c r="E3" s="5" t="s">
        <v>323</v>
      </c>
    </row>
    <row r="4" s="1" customFormat="1" ht="33" customHeight="1" spans="1:5">
      <c r="A4" s="5">
        <v>1</v>
      </c>
      <c r="B4" s="6" t="s">
        <v>561</v>
      </c>
      <c r="C4" s="6" t="s">
        <v>434</v>
      </c>
      <c r="D4" s="7">
        <f>98/1.13</f>
        <v>86.73</v>
      </c>
      <c r="E4" s="8" t="s">
        <v>680</v>
      </c>
    </row>
    <row r="5" s="1" customFormat="1" ht="33" customHeight="1" spans="1:5">
      <c r="A5" s="5">
        <v>2</v>
      </c>
      <c r="B5" s="6" t="s">
        <v>563</v>
      </c>
      <c r="C5" s="6" t="s">
        <v>434</v>
      </c>
      <c r="D5" s="7">
        <f>111/1.13</f>
        <v>98.23</v>
      </c>
      <c r="E5" s="8" t="s">
        <v>680</v>
      </c>
    </row>
    <row r="6" s="1" customFormat="1" ht="33" customHeight="1" spans="1:5">
      <c r="A6" s="5">
        <v>3</v>
      </c>
      <c r="B6" s="6" t="s">
        <v>565</v>
      </c>
      <c r="C6" s="6" t="s">
        <v>434</v>
      </c>
      <c r="D6" s="6">
        <f>86/1.13</f>
        <v>76.11</v>
      </c>
      <c r="E6" s="8" t="s">
        <v>680</v>
      </c>
    </row>
    <row r="7" s="1" customFormat="1" ht="33" customHeight="1" spans="1:5">
      <c r="A7" s="5">
        <v>4</v>
      </c>
      <c r="B7" s="6" t="s">
        <v>564</v>
      </c>
      <c r="C7" s="6" t="s">
        <v>434</v>
      </c>
      <c r="D7" s="6">
        <f>98/1.13</f>
        <v>86.73</v>
      </c>
      <c r="E7" s="8" t="s">
        <v>680</v>
      </c>
    </row>
  </sheetData>
  <mergeCells count="2">
    <mergeCell ref="A1:E1"/>
    <mergeCell ref="A2:E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7"/>
  <sheetViews>
    <sheetView workbookViewId="0">
      <pane xSplit="3" ySplit="2" topLeftCell="D27" activePane="bottomRight" state="frozen"/>
      <selection/>
      <selection pane="topRight"/>
      <selection pane="bottomLeft"/>
      <selection pane="bottomRight" activeCell="F58" sqref="F58"/>
    </sheetView>
  </sheetViews>
  <sheetFormatPr defaultColWidth="8.75" defaultRowHeight="14.25"/>
  <cols>
    <col min="2" max="2" width="9.875" customWidth="1"/>
    <col min="5" max="27" width="9" customWidth="1" outlineLevel="1"/>
  </cols>
  <sheetData>
    <row r="1" spans="1:31">
      <c r="A1" s="219" t="s">
        <v>199</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row>
    <row r="2" spans="1:29">
      <c r="A2" s="123" t="s">
        <v>1</v>
      </c>
      <c r="B2" s="123" t="s">
        <v>2</v>
      </c>
      <c r="C2" s="123" t="s">
        <v>3</v>
      </c>
      <c r="D2" s="123" t="s">
        <v>4</v>
      </c>
      <c r="E2" s="123" t="s">
        <v>5</v>
      </c>
      <c r="F2" s="123" t="s">
        <v>6</v>
      </c>
      <c r="G2" s="123" t="s">
        <v>7</v>
      </c>
      <c r="H2" s="123" t="s">
        <v>8</v>
      </c>
      <c r="I2" s="123" t="s">
        <v>9</v>
      </c>
      <c r="J2" s="123" t="s">
        <v>10</v>
      </c>
      <c r="K2" s="123" t="s">
        <v>11</v>
      </c>
      <c r="L2" s="123" t="s">
        <v>12</v>
      </c>
      <c r="M2" s="123" t="s">
        <v>13</v>
      </c>
      <c r="N2" s="123" t="s">
        <v>14</v>
      </c>
      <c r="O2" s="123" t="s">
        <v>15</v>
      </c>
      <c r="P2" s="123" t="s">
        <v>16</v>
      </c>
      <c r="Q2" s="123" t="s">
        <v>17</v>
      </c>
      <c r="R2" s="123" t="s">
        <v>18</v>
      </c>
      <c r="S2" s="123" t="s">
        <v>19</v>
      </c>
      <c r="T2" s="123" t="s">
        <v>20</v>
      </c>
      <c r="U2" s="123" t="s">
        <v>21</v>
      </c>
      <c r="V2" s="123" t="s">
        <v>22</v>
      </c>
      <c r="W2" s="123" t="s">
        <v>23</v>
      </c>
      <c r="X2" s="123" t="s">
        <v>24</v>
      </c>
      <c r="Y2" s="123" t="s">
        <v>25</v>
      </c>
      <c r="Z2" s="123" t="s">
        <v>26</v>
      </c>
      <c r="AA2" s="123" t="s">
        <v>27</v>
      </c>
      <c r="AB2" s="123" t="s">
        <v>28</v>
      </c>
      <c r="AC2" s="123" t="s">
        <v>29</v>
      </c>
    </row>
    <row r="3" spans="1:29">
      <c r="A3" s="123" t="s">
        <v>30</v>
      </c>
      <c r="B3" s="123" t="s">
        <v>200</v>
      </c>
      <c r="C3" s="123">
        <v>900</v>
      </c>
      <c r="D3" s="123">
        <v>2200</v>
      </c>
      <c r="E3" s="123">
        <v>1</v>
      </c>
      <c r="F3" s="222">
        <v>1</v>
      </c>
      <c r="G3" s="123"/>
      <c r="H3" s="123">
        <v>1</v>
      </c>
      <c r="I3" s="123">
        <v>1</v>
      </c>
      <c r="J3" s="123">
        <v>1</v>
      </c>
      <c r="K3" s="123">
        <v>1</v>
      </c>
      <c r="L3" s="123">
        <v>1</v>
      </c>
      <c r="M3" s="123">
        <v>1</v>
      </c>
      <c r="N3" s="123">
        <v>1</v>
      </c>
      <c r="O3" s="123">
        <v>1</v>
      </c>
      <c r="P3" s="123">
        <v>1</v>
      </c>
      <c r="Q3" s="123">
        <v>1</v>
      </c>
      <c r="R3" s="123">
        <v>1</v>
      </c>
      <c r="S3" s="123">
        <v>1</v>
      </c>
      <c r="T3" s="123">
        <v>1</v>
      </c>
      <c r="U3" s="123">
        <v>1</v>
      </c>
      <c r="V3" s="123">
        <v>1</v>
      </c>
      <c r="W3" s="123">
        <v>1</v>
      </c>
      <c r="X3" s="123">
        <v>1</v>
      </c>
      <c r="Y3" s="123">
        <v>1</v>
      </c>
      <c r="Z3" s="123">
        <v>1</v>
      </c>
      <c r="AA3" s="123"/>
      <c r="AB3" s="123">
        <f>SUM(E3:AA3)</f>
        <v>21</v>
      </c>
      <c r="AC3" s="123"/>
    </row>
    <row r="4" spans="1:29">
      <c r="A4" s="123" t="s">
        <v>32</v>
      </c>
      <c r="B4" s="123" t="s">
        <v>201</v>
      </c>
      <c r="C4" s="123">
        <v>900</v>
      </c>
      <c r="D4" s="123">
        <v>1200</v>
      </c>
      <c r="E4" s="123">
        <v>2</v>
      </c>
      <c r="F4" s="222">
        <v>2</v>
      </c>
      <c r="G4" s="123"/>
      <c r="H4" s="123"/>
      <c r="I4" s="123"/>
      <c r="J4" s="123"/>
      <c r="K4" s="123"/>
      <c r="L4" s="123"/>
      <c r="M4" s="123"/>
      <c r="N4" s="123"/>
      <c r="O4" s="123"/>
      <c r="P4" s="123"/>
      <c r="Q4" s="123"/>
      <c r="R4" s="123"/>
      <c r="S4" s="123"/>
      <c r="T4" s="123"/>
      <c r="U4" s="123"/>
      <c r="V4" s="123"/>
      <c r="W4" s="123"/>
      <c r="X4" s="123"/>
      <c r="Y4" s="123"/>
      <c r="Z4" s="123"/>
      <c r="AA4" s="123"/>
      <c r="AB4" s="123">
        <f t="shared" ref="AB4:AB61" si="0">SUM(E4:AA4)</f>
        <v>4</v>
      </c>
      <c r="AC4" s="123"/>
    </row>
    <row r="5" spans="1:29">
      <c r="A5" s="123" t="s">
        <v>34</v>
      </c>
      <c r="B5" s="123" t="s">
        <v>202</v>
      </c>
      <c r="C5" s="123">
        <v>1600</v>
      </c>
      <c r="D5" s="123">
        <v>1500</v>
      </c>
      <c r="E5" s="123">
        <v>1</v>
      </c>
      <c r="F5" s="222"/>
      <c r="G5" s="123"/>
      <c r="H5" s="123"/>
      <c r="I5" s="123"/>
      <c r="J5" s="123"/>
      <c r="K5" s="123"/>
      <c r="L5" s="123"/>
      <c r="M5" s="123"/>
      <c r="N5" s="123"/>
      <c r="O5" s="123"/>
      <c r="P5" s="123"/>
      <c r="Q5" s="123"/>
      <c r="R5" s="123"/>
      <c r="S5" s="123"/>
      <c r="T5" s="123"/>
      <c r="U5" s="123"/>
      <c r="V5" s="123"/>
      <c r="W5" s="123"/>
      <c r="X5" s="123"/>
      <c r="Y5" s="123"/>
      <c r="Z5" s="123"/>
      <c r="AA5" s="123"/>
      <c r="AB5" s="123">
        <f t="shared" si="0"/>
        <v>1</v>
      </c>
      <c r="AC5" s="123"/>
    </row>
    <row r="6" spans="1:29">
      <c r="A6" s="123" t="s">
        <v>36</v>
      </c>
      <c r="B6" s="123" t="s">
        <v>203</v>
      </c>
      <c r="C6" s="123">
        <v>1700</v>
      </c>
      <c r="D6" s="123">
        <v>2000</v>
      </c>
      <c r="E6" s="123">
        <v>1</v>
      </c>
      <c r="F6" s="222">
        <v>1</v>
      </c>
      <c r="G6" s="123"/>
      <c r="H6" s="123">
        <v>1</v>
      </c>
      <c r="I6" s="123">
        <v>1</v>
      </c>
      <c r="J6" s="123">
        <v>1</v>
      </c>
      <c r="K6" s="123">
        <v>1</v>
      </c>
      <c r="L6" s="123">
        <v>1</v>
      </c>
      <c r="M6" s="123">
        <v>1</v>
      </c>
      <c r="N6" s="123">
        <v>1</v>
      </c>
      <c r="O6" s="123">
        <v>1</v>
      </c>
      <c r="P6" s="123">
        <v>1</v>
      </c>
      <c r="Q6" s="123">
        <v>1</v>
      </c>
      <c r="R6" s="123">
        <v>1</v>
      </c>
      <c r="S6" s="123">
        <v>1</v>
      </c>
      <c r="T6" s="123">
        <v>1</v>
      </c>
      <c r="U6" s="123">
        <v>1</v>
      </c>
      <c r="V6" s="123">
        <v>1</v>
      </c>
      <c r="W6" s="123">
        <v>1</v>
      </c>
      <c r="X6" s="123">
        <v>1</v>
      </c>
      <c r="Y6" s="123">
        <v>1</v>
      </c>
      <c r="Z6" s="123">
        <v>1</v>
      </c>
      <c r="AA6" s="123"/>
      <c r="AB6" s="123">
        <f t="shared" si="0"/>
        <v>21</v>
      </c>
      <c r="AC6" s="123"/>
    </row>
    <row r="7" spans="1:29">
      <c r="A7" s="123" t="s">
        <v>38</v>
      </c>
      <c r="B7" s="123" t="s">
        <v>204</v>
      </c>
      <c r="C7" s="123">
        <v>3100</v>
      </c>
      <c r="D7" s="123">
        <v>2100</v>
      </c>
      <c r="E7" s="123"/>
      <c r="F7" s="123">
        <v>3</v>
      </c>
      <c r="G7" s="123"/>
      <c r="H7" s="123"/>
      <c r="I7" s="123"/>
      <c r="J7" s="123"/>
      <c r="K7" s="123"/>
      <c r="L7" s="123"/>
      <c r="M7" s="123"/>
      <c r="N7" s="123"/>
      <c r="O7" s="123"/>
      <c r="P7" s="123"/>
      <c r="Q7" s="123"/>
      <c r="R7" s="123"/>
      <c r="S7" s="123"/>
      <c r="T7" s="123"/>
      <c r="U7" s="123"/>
      <c r="V7" s="123"/>
      <c r="W7" s="123"/>
      <c r="X7" s="123"/>
      <c r="Y7" s="123"/>
      <c r="Z7" s="123"/>
      <c r="AA7" s="123"/>
      <c r="AB7" s="123">
        <f t="shared" si="0"/>
        <v>3</v>
      </c>
      <c r="AC7" s="123"/>
    </row>
    <row r="8" spans="1:29">
      <c r="A8" s="123" t="s">
        <v>40</v>
      </c>
      <c r="B8" s="223" t="s">
        <v>196</v>
      </c>
      <c r="C8" s="123">
        <v>1500</v>
      </c>
      <c r="D8" s="123">
        <v>2400</v>
      </c>
      <c r="E8" s="123"/>
      <c r="F8" s="123">
        <v>4</v>
      </c>
      <c r="G8" s="123"/>
      <c r="H8" s="123"/>
      <c r="I8" s="123"/>
      <c r="J8" s="123"/>
      <c r="K8" s="123"/>
      <c r="L8" s="123"/>
      <c r="M8" s="123"/>
      <c r="N8" s="123"/>
      <c r="O8" s="123"/>
      <c r="P8" s="123"/>
      <c r="Q8" s="123"/>
      <c r="R8" s="123"/>
      <c r="S8" s="123"/>
      <c r="T8" s="123"/>
      <c r="U8" s="123"/>
      <c r="V8" s="123"/>
      <c r="W8" s="123"/>
      <c r="X8" s="123"/>
      <c r="Y8" s="123"/>
      <c r="Z8" s="123"/>
      <c r="AA8" s="123"/>
      <c r="AB8" s="123">
        <f t="shared" si="0"/>
        <v>4</v>
      </c>
      <c r="AC8" s="123"/>
    </row>
    <row r="9" spans="1:29">
      <c r="A9" s="123" t="s">
        <v>42</v>
      </c>
      <c r="B9" s="123" t="s">
        <v>205</v>
      </c>
      <c r="C9" s="123"/>
      <c r="D9" s="123"/>
      <c r="E9" s="123"/>
      <c r="F9" s="123">
        <v>1</v>
      </c>
      <c r="G9" s="123"/>
      <c r="H9" s="123"/>
      <c r="I9" s="123"/>
      <c r="J9" s="123"/>
      <c r="K9" s="123"/>
      <c r="L9" s="123"/>
      <c r="M9" s="123"/>
      <c r="N9" s="123"/>
      <c r="O9" s="123"/>
      <c r="P9" s="123"/>
      <c r="Q9" s="123"/>
      <c r="R9" s="123"/>
      <c r="S9" s="123"/>
      <c r="T9" s="123"/>
      <c r="U9" s="123"/>
      <c r="V9" s="123"/>
      <c r="W9" s="123"/>
      <c r="X9" s="123"/>
      <c r="Y9" s="123"/>
      <c r="Z9" s="123"/>
      <c r="AA9" s="123"/>
      <c r="AB9" s="123">
        <f t="shared" si="0"/>
        <v>1</v>
      </c>
      <c r="AC9" s="123"/>
    </row>
    <row r="10" spans="1:29">
      <c r="A10" s="123" t="s">
        <v>44</v>
      </c>
      <c r="B10" s="123" t="s">
        <v>206</v>
      </c>
      <c r="C10" s="123"/>
      <c r="D10" s="123"/>
      <c r="E10" s="123"/>
      <c r="F10" s="123">
        <v>1</v>
      </c>
      <c r="G10" s="123"/>
      <c r="H10" s="123"/>
      <c r="I10" s="123"/>
      <c r="J10" s="123"/>
      <c r="K10" s="123"/>
      <c r="L10" s="123"/>
      <c r="M10" s="123"/>
      <c r="N10" s="123"/>
      <c r="O10" s="123"/>
      <c r="P10" s="123"/>
      <c r="Q10" s="123"/>
      <c r="R10" s="123"/>
      <c r="S10" s="123"/>
      <c r="T10" s="123"/>
      <c r="U10" s="123"/>
      <c r="V10" s="123"/>
      <c r="W10" s="123"/>
      <c r="X10" s="123"/>
      <c r="Y10" s="123"/>
      <c r="Z10" s="123"/>
      <c r="AA10" s="123"/>
      <c r="AB10" s="123">
        <f t="shared" si="0"/>
        <v>1</v>
      </c>
      <c r="AC10" s="123"/>
    </row>
    <row r="11" spans="1:29">
      <c r="A11" s="123" t="s">
        <v>46</v>
      </c>
      <c r="B11" s="123" t="s">
        <v>207</v>
      </c>
      <c r="C11" s="123"/>
      <c r="D11" s="123"/>
      <c r="E11" s="123"/>
      <c r="F11" s="123">
        <v>5</v>
      </c>
      <c r="G11" s="123"/>
      <c r="H11" s="123"/>
      <c r="I11" s="123"/>
      <c r="J11" s="123"/>
      <c r="K11" s="123"/>
      <c r="L11" s="123"/>
      <c r="M11" s="123"/>
      <c r="N11" s="123"/>
      <c r="O11" s="123"/>
      <c r="P11" s="123"/>
      <c r="Q11" s="123"/>
      <c r="R11" s="123"/>
      <c r="S11" s="123"/>
      <c r="T11" s="123"/>
      <c r="U11" s="123"/>
      <c r="V11" s="123"/>
      <c r="W11" s="123"/>
      <c r="X11" s="123"/>
      <c r="Y11" s="123"/>
      <c r="Z11" s="123"/>
      <c r="AA11" s="123"/>
      <c r="AB11" s="123">
        <f t="shared" si="0"/>
        <v>5</v>
      </c>
      <c r="AC11" s="123"/>
    </row>
    <row r="12" spans="1:29">
      <c r="A12" s="123" t="s">
        <v>48</v>
      </c>
      <c r="B12" s="123" t="s">
        <v>208</v>
      </c>
      <c r="C12" s="123"/>
      <c r="D12" s="123"/>
      <c r="E12" s="123"/>
      <c r="F12" s="123">
        <v>2</v>
      </c>
      <c r="G12" s="123"/>
      <c r="H12" s="123"/>
      <c r="I12" s="123"/>
      <c r="J12" s="123"/>
      <c r="K12" s="123"/>
      <c r="L12" s="123"/>
      <c r="M12" s="123"/>
      <c r="N12" s="123"/>
      <c r="O12" s="123"/>
      <c r="P12" s="123"/>
      <c r="Q12" s="123"/>
      <c r="R12" s="123"/>
      <c r="S12" s="123"/>
      <c r="T12" s="123"/>
      <c r="U12" s="123"/>
      <c r="V12" s="123"/>
      <c r="W12" s="123"/>
      <c r="X12" s="123"/>
      <c r="Y12" s="123"/>
      <c r="Z12" s="123"/>
      <c r="AA12" s="123"/>
      <c r="AB12" s="123">
        <f t="shared" si="0"/>
        <v>2</v>
      </c>
      <c r="AC12" s="123"/>
    </row>
    <row r="13" spans="1:29">
      <c r="A13" s="123" t="s">
        <v>50</v>
      </c>
      <c r="B13" s="123" t="s">
        <v>209</v>
      </c>
      <c r="C13" s="123"/>
      <c r="D13" s="123"/>
      <c r="E13" s="123"/>
      <c r="F13" s="123">
        <v>1</v>
      </c>
      <c r="G13" s="123"/>
      <c r="H13" s="123"/>
      <c r="I13" s="123"/>
      <c r="J13" s="123"/>
      <c r="K13" s="123"/>
      <c r="L13" s="123"/>
      <c r="M13" s="123"/>
      <c r="N13" s="123"/>
      <c r="O13" s="123"/>
      <c r="P13" s="123"/>
      <c r="Q13" s="123"/>
      <c r="R13" s="123"/>
      <c r="S13" s="123"/>
      <c r="T13" s="123"/>
      <c r="U13" s="123"/>
      <c r="V13" s="123"/>
      <c r="W13" s="123"/>
      <c r="X13" s="123"/>
      <c r="Y13" s="123"/>
      <c r="Z13" s="123"/>
      <c r="AA13" s="123"/>
      <c r="AB13" s="123">
        <f t="shared" si="0"/>
        <v>1</v>
      </c>
      <c r="AC13" s="123"/>
    </row>
    <row r="14" spans="1:29">
      <c r="A14" s="123" t="s">
        <v>52</v>
      </c>
      <c r="B14" s="123" t="s">
        <v>210</v>
      </c>
      <c r="C14" s="123"/>
      <c r="D14" s="123"/>
      <c r="E14" s="123"/>
      <c r="F14" s="123">
        <v>1</v>
      </c>
      <c r="G14" s="123"/>
      <c r="H14" s="123"/>
      <c r="I14" s="123"/>
      <c r="J14" s="123">
        <v>1</v>
      </c>
      <c r="K14" s="123">
        <v>1</v>
      </c>
      <c r="L14" s="123">
        <v>1</v>
      </c>
      <c r="M14" s="123">
        <v>1</v>
      </c>
      <c r="N14" s="123">
        <v>1</v>
      </c>
      <c r="O14" s="123">
        <v>1</v>
      </c>
      <c r="P14" s="123">
        <v>1</v>
      </c>
      <c r="Q14" s="123">
        <v>1</v>
      </c>
      <c r="R14" s="123">
        <v>1</v>
      </c>
      <c r="S14" s="123">
        <v>1</v>
      </c>
      <c r="T14" s="123">
        <v>1</v>
      </c>
      <c r="U14" s="123">
        <v>1</v>
      </c>
      <c r="V14" s="123">
        <v>1</v>
      </c>
      <c r="W14" s="123">
        <v>1</v>
      </c>
      <c r="X14" s="123">
        <v>1</v>
      </c>
      <c r="Y14" s="123">
        <v>1</v>
      </c>
      <c r="Z14" s="123">
        <v>1</v>
      </c>
      <c r="AA14" s="123"/>
      <c r="AB14" s="123">
        <f t="shared" si="0"/>
        <v>18</v>
      </c>
      <c r="AC14" s="123"/>
    </row>
    <row r="15" spans="1:29">
      <c r="A15" s="123" t="s">
        <v>54</v>
      </c>
      <c r="B15" s="123" t="s">
        <v>211</v>
      </c>
      <c r="C15" s="123"/>
      <c r="D15" s="123"/>
      <c r="E15" s="123"/>
      <c r="F15" s="123"/>
      <c r="G15" s="123">
        <v>3</v>
      </c>
      <c r="H15" s="123"/>
      <c r="I15" s="123"/>
      <c r="J15" s="123"/>
      <c r="K15" s="123"/>
      <c r="L15" s="123"/>
      <c r="M15" s="123"/>
      <c r="N15" s="123"/>
      <c r="O15" s="123"/>
      <c r="P15" s="123"/>
      <c r="Q15" s="123"/>
      <c r="R15" s="123"/>
      <c r="S15" s="123"/>
      <c r="T15" s="123"/>
      <c r="U15" s="123"/>
      <c r="V15" s="123"/>
      <c r="W15" s="123"/>
      <c r="X15" s="123"/>
      <c r="Y15" s="123"/>
      <c r="Z15" s="123"/>
      <c r="AA15" s="123"/>
      <c r="AB15" s="123">
        <f t="shared" si="0"/>
        <v>3</v>
      </c>
      <c r="AC15" s="123"/>
    </row>
    <row r="16" spans="1:29">
      <c r="A16" s="123" t="s">
        <v>56</v>
      </c>
      <c r="B16" s="123" t="s">
        <v>212</v>
      </c>
      <c r="C16" s="123"/>
      <c r="D16" s="123"/>
      <c r="E16" s="123"/>
      <c r="F16" s="123"/>
      <c r="G16" s="123">
        <v>2</v>
      </c>
      <c r="H16" s="123"/>
      <c r="I16" s="123"/>
      <c r="J16" s="123"/>
      <c r="K16" s="123"/>
      <c r="L16" s="123"/>
      <c r="M16" s="123"/>
      <c r="N16" s="123"/>
      <c r="O16" s="123"/>
      <c r="P16" s="123"/>
      <c r="Q16" s="123"/>
      <c r="R16" s="123"/>
      <c r="S16" s="123"/>
      <c r="T16" s="123"/>
      <c r="U16" s="123"/>
      <c r="V16" s="123"/>
      <c r="W16" s="123"/>
      <c r="X16" s="123"/>
      <c r="Y16" s="123"/>
      <c r="Z16" s="123"/>
      <c r="AA16" s="123"/>
      <c r="AB16" s="123">
        <f t="shared" si="0"/>
        <v>2</v>
      </c>
      <c r="AC16" s="123"/>
    </row>
    <row r="17" spans="1:29">
      <c r="A17" s="123" t="s">
        <v>58</v>
      </c>
      <c r="B17" s="123" t="s">
        <v>162</v>
      </c>
      <c r="C17" s="123"/>
      <c r="D17" s="123"/>
      <c r="E17" s="123"/>
      <c r="F17" s="123"/>
      <c r="G17" s="123">
        <v>3</v>
      </c>
      <c r="H17" s="123">
        <v>4</v>
      </c>
      <c r="I17" s="123">
        <v>4</v>
      </c>
      <c r="J17" s="123">
        <v>4</v>
      </c>
      <c r="K17" s="123">
        <v>4</v>
      </c>
      <c r="L17" s="123">
        <v>4</v>
      </c>
      <c r="M17" s="123">
        <v>4</v>
      </c>
      <c r="N17" s="123">
        <v>4</v>
      </c>
      <c r="O17" s="123">
        <v>4</v>
      </c>
      <c r="P17" s="123">
        <v>4</v>
      </c>
      <c r="Q17" s="123">
        <v>4</v>
      </c>
      <c r="R17" s="123">
        <v>4</v>
      </c>
      <c r="S17" s="123">
        <v>4</v>
      </c>
      <c r="T17" s="123">
        <v>4</v>
      </c>
      <c r="U17" s="123">
        <v>4</v>
      </c>
      <c r="V17" s="123">
        <v>4</v>
      </c>
      <c r="W17" s="123">
        <v>4</v>
      </c>
      <c r="X17" s="123">
        <v>4</v>
      </c>
      <c r="Y17" s="123">
        <v>4</v>
      </c>
      <c r="Z17" s="123">
        <v>4</v>
      </c>
      <c r="AA17" s="123"/>
      <c r="AB17" s="123">
        <f t="shared" si="0"/>
        <v>79</v>
      </c>
      <c r="AC17" s="123"/>
    </row>
    <row r="18" spans="1:29">
      <c r="A18" s="123" t="s">
        <v>60</v>
      </c>
      <c r="B18" s="123" t="s">
        <v>213</v>
      </c>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f t="shared" si="0"/>
        <v>0</v>
      </c>
      <c r="AC18" s="123"/>
    </row>
    <row r="19" spans="1:29">
      <c r="A19" s="123" t="s">
        <v>62</v>
      </c>
      <c r="B19" s="123" t="s">
        <v>109</v>
      </c>
      <c r="C19" s="123"/>
      <c r="D19" s="123"/>
      <c r="E19" s="123"/>
      <c r="F19" s="123"/>
      <c r="G19" s="123">
        <v>5</v>
      </c>
      <c r="H19" s="123">
        <v>6</v>
      </c>
      <c r="I19" s="123">
        <v>6</v>
      </c>
      <c r="J19" s="123">
        <v>6</v>
      </c>
      <c r="K19" s="123">
        <v>6</v>
      </c>
      <c r="L19" s="123">
        <v>6</v>
      </c>
      <c r="M19" s="123">
        <v>6</v>
      </c>
      <c r="N19" s="123">
        <v>6</v>
      </c>
      <c r="O19" s="123">
        <v>6</v>
      </c>
      <c r="P19" s="123">
        <v>6</v>
      </c>
      <c r="Q19" s="123">
        <v>6</v>
      </c>
      <c r="R19" s="123">
        <v>6</v>
      </c>
      <c r="S19" s="123">
        <v>6</v>
      </c>
      <c r="T19" s="123">
        <v>6</v>
      </c>
      <c r="U19" s="123">
        <v>6</v>
      </c>
      <c r="V19" s="123">
        <v>6</v>
      </c>
      <c r="W19" s="123">
        <v>6</v>
      </c>
      <c r="X19" s="123">
        <v>6</v>
      </c>
      <c r="Y19" s="123">
        <v>6</v>
      </c>
      <c r="Z19" s="123">
        <v>6</v>
      </c>
      <c r="AA19" s="123"/>
      <c r="AB19" s="123">
        <f t="shared" si="0"/>
        <v>119</v>
      </c>
      <c r="AC19" s="123"/>
    </row>
    <row r="20" spans="1:29">
      <c r="A20" s="123" t="s">
        <v>64</v>
      </c>
      <c r="B20" s="123" t="s">
        <v>214</v>
      </c>
      <c r="C20" s="123"/>
      <c r="D20" s="123"/>
      <c r="E20" s="123"/>
      <c r="F20" s="123"/>
      <c r="G20" s="123">
        <v>1</v>
      </c>
      <c r="H20" s="123"/>
      <c r="I20" s="123"/>
      <c r="J20" s="123"/>
      <c r="K20" s="123"/>
      <c r="L20" s="123"/>
      <c r="M20" s="123"/>
      <c r="N20" s="123"/>
      <c r="O20" s="123"/>
      <c r="P20" s="123"/>
      <c r="Q20" s="123"/>
      <c r="R20" s="123"/>
      <c r="S20" s="123"/>
      <c r="T20" s="123"/>
      <c r="U20" s="123"/>
      <c r="V20" s="123"/>
      <c r="W20" s="123"/>
      <c r="X20" s="123"/>
      <c r="Y20" s="123"/>
      <c r="Z20" s="123"/>
      <c r="AA20" s="123"/>
      <c r="AB20" s="123">
        <f t="shared" si="0"/>
        <v>1</v>
      </c>
      <c r="AC20" s="123"/>
    </row>
    <row r="21" spans="1:29">
      <c r="A21" s="123" t="s">
        <v>66</v>
      </c>
      <c r="B21" s="220" t="s">
        <v>119</v>
      </c>
      <c r="C21" s="123"/>
      <c r="D21" s="123"/>
      <c r="E21" s="123"/>
      <c r="F21" s="123"/>
      <c r="G21" s="123">
        <v>2</v>
      </c>
      <c r="H21" s="123">
        <v>4</v>
      </c>
      <c r="I21" s="123">
        <v>4</v>
      </c>
      <c r="J21" s="123">
        <v>4</v>
      </c>
      <c r="K21" s="123">
        <v>4</v>
      </c>
      <c r="L21" s="123">
        <v>4</v>
      </c>
      <c r="M21" s="123">
        <v>4</v>
      </c>
      <c r="N21" s="123">
        <v>4</v>
      </c>
      <c r="O21" s="123">
        <v>4</v>
      </c>
      <c r="P21" s="123">
        <v>4</v>
      </c>
      <c r="Q21" s="123">
        <v>4</v>
      </c>
      <c r="R21" s="123">
        <v>4</v>
      </c>
      <c r="S21" s="123">
        <v>4</v>
      </c>
      <c r="T21" s="123">
        <v>4</v>
      </c>
      <c r="U21" s="123">
        <v>4</v>
      </c>
      <c r="V21" s="123">
        <v>4</v>
      </c>
      <c r="W21" s="123">
        <v>4</v>
      </c>
      <c r="X21" s="123">
        <v>4</v>
      </c>
      <c r="Y21" s="123">
        <v>4</v>
      </c>
      <c r="Z21" s="123">
        <v>4</v>
      </c>
      <c r="AA21" s="123"/>
      <c r="AB21" s="123">
        <f t="shared" si="0"/>
        <v>78</v>
      </c>
      <c r="AC21" s="123"/>
    </row>
    <row r="22" spans="1:29">
      <c r="A22" s="123" t="s">
        <v>68</v>
      </c>
      <c r="B22" s="123" t="s">
        <v>215</v>
      </c>
      <c r="C22" s="123"/>
      <c r="D22" s="123"/>
      <c r="E22" s="123"/>
      <c r="F22" s="123"/>
      <c r="G22" s="123">
        <v>1</v>
      </c>
      <c r="H22" s="123"/>
      <c r="I22" s="123"/>
      <c r="J22" s="123"/>
      <c r="K22" s="123"/>
      <c r="L22" s="123"/>
      <c r="M22" s="123"/>
      <c r="N22" s="123"/>
      <c r="O22" s="123"/>
      <c r="P22" s="123"/>
      <c r="Q22" s="123"/>
      <c r="R22" s="123"/>
      <c r="S22" s="123"/>
      <c r="T22" s="123"/>
      <c r="U22" s="123"/>
      <c r="V22" s="123"/>
      <c r="W22" s="123"/>
      <c r="X22" s="123"/>
      <c r="Y22" s="123"/>
      <c r="Z22" s="123"/>
      <c r="AA22" s="123"/>
      <c r="AB22" s="123">
        <f t="shared" si="0"/>
        <v>1</v>
      </c>
      <c r="AC22" s="123"/>
    </row>
    <row r="23" spans="1:29">
      <c r="A23" s="123" t="s">
        <v>70</v>
      </c>
      <c r="B23" s="123" t="s">
        <v>216</v>
      </c>
      <c r="C23" s="123"/>
      <c r="D23" s="123"/>
      <c r="E23" s="123"/>
      <c r="F23" s="123"/>
      <c r="G23" s="123">
        <v>1</v>
      </c>
      <c r="H23" s="123"/>
      <c r="I23" s="123"/>
      <c r="J23" s="123"/>
      <c r="K23" s="123"/>
      <c r="L23" s="123"/>
      <c r="M23" s="123"/>
      <c r="N23" s="123"/>
      <c r="O23" s="123"/>
      <c r="P23" s="123"/>
      <c r="Q23" s="123"/>
      <c r="R23" s="123"/>
      <c r="S23" s="123"/>
      <c r="T23" s="123"/>
      <c r="U23" s="123"/>
      <c r="V23" s="123"/>
      <c r="W23" s="123"/>
      <c r="X23" s="123"/>
      <c r="Y23" s="123"/>
      <c r="Z23" s="123"/>
      <c r="AA23" s="123"/>
      <c r="AB23" s="123">
        <f t="shared" si="0"/>
        <v>1</v>
      </c>
      <c r="AC23" s="123"/>
    </row>
    <row r="24" spans="1:29">
      <c r="A24" s="123" t="s">
        <v>72</v>
      </c>
      <c r="B24" s="123" t="s">
        <v>217</v>
      </c>
      <c r="C24" s="123"/>
      <c r="D24" s="123"/>
      <c r="E24" s="123"/>
      <c r="F24" s="123"/>
      <c r="G24" s="123">
        <v>2</v>
      </c>
      <c r="H24" s="123"/>
      <c r="I24" s="123"/>
      <c r="J24" s="123"/>
      <c r="K24" s="123"/>
      <c r="L24" s="123"/>
      <c r="M24" s="123"/>
      <c r="N24" s="123"/>
      <c r="O24" s="123"/>
      <c r="P24" s="123"/>
      <c r="Q24" s="123"/>
      <c r="R24" s="123"/>
      <c r="S24" s="123"/>
      <c r="T24" s="123"/>
      <c r="U24" s="123"/>
      <c r="V24" s="123"/>
      <c r="W24" s="123"/>
      <c r="X24" s="123"/>
      <c r="Y24" s="123"/>
      <c r="Z24" s="123"/>
      <c r="AA24" s="123"/>
      <c r="AB24" s="123">
        <f t="shared" si="0"/>
        <v>2</v>
      </c>
      <c r="AC24" s="123"/>
    </row>
    <row r="25" spans="1:29">
      <c r="A25" s="123" t="s">
        <v>74</v>
      </c>
      <c r="B25" s="123" t="s">
        <v>218</v>
      </c>
      <c r="C25" s="123"/>
      <c r="D25" s="123"/>
      <c r="E25" s="123"/>
      <c r="F25" s="123"/>
      <c r="G25" s="123">
        <v>2</v>
      </c>
      <c r="H25" s="123">
        <v>2</v>
      </c>
      <c r="I25" s="123">
        <v>2</v>
      </c>
      <c r="J25" s="123">
        <v>2</v>
      </c>
      <c r="K25" s="123">
        <v>2</v>
      </c>
      <c r="L25" s="123">
        <v>2</v>
      </c>
      <c r="M25" s="123">
        <v>2</v>
      </c>
      <c r="N25" s="123">
        <v>2</v>
      </c>
      <c r="O25" s="123">
        <v>2</v>
      </c>
      <c r="P25" s="123">
        <v>2</v>
      </c>
      <c r="Q25" s="123">
        <v>2</v>
      </c>
      <c r="R25" s="123">
        <v>2</v>
      </c>
      <c r="S25" s="123">
        <v>2</v>
      </c>
      <c r="T25" s="123">
        <v>2</v>
      </c>
      <c r="U25" s="123">
        <v>2</v>
      </c>
      <c r="V25" s="123">
        <v>2</v>
      </c>
      <c r="W25" s="123">
        <v>2</v>
      </c>
      <c r="X25" s="123">
        <v>2</v>
      </c>
      <c r="Y25" s="123"/>
      <c r="Z25" s="123">
        <v>2</v>
      </c>
      <c r="AA25" s="123"/>
      <c r="AB25" s="123">
        <f t="shared" si="0"/>
        <v>38</v>
      </c>
      <c r="AC25" s="123"/>
    </row>
    <row r="26" spans="1:29">
      <c r="A26" s="123" t="s">
        <v>76</v>
      </c>
      <c r="B26" s="123" t="s">
        <v>219</v>
      </c>
      <c r="C26" s="123"/>
      <c r="D26" s="123"/>
      <c r="E26" s="123"/>
      <c r="F26" s="123"/>
      <c r="G26" s="123">
        <v>2</v>
      </c>
      <c r="H26" s="123"/>
      <c r="I26" s="123"/>
      <c r="J26" s="123"/>
      <c r="K26" s="123"/>
      <c r="L26" s="123"/>
      <c r="M26" s="123"/>
      <c r="N26" s="123"/>
      <c r="O26" s="123"/>
      <c r="P26" s="123"/>
      <c r="Q26" s="123"/>
      <c r="R26" s="123"/>
      <c r="S26" s="123"/>
      <c r="T26" s="123"/>
      <c r="U26" s="123"/>
      <c r="V26" s="123"/>
      <c r="W26" s="123"/>
      <c r="X26" s="123"/>
      <c r="Y26" s="123"/>
      <c r="Z26" s="123"/>
      <c r="AA26" s="123"/>
      <c r="AB26" s="123">
        <f t="shared" si="0"/>
        <v>2</v>
      </c>
      <c r="AC26" s="123"/>
    </row>
    <row r="27" spans="1:29">
      <c r="A27" s="123" t="s">
        <v>78</v>
      </c>
      <c r="B27" s="123" t="s">
        <v>220</v>
      </c>
      <c r="C27" s="123"/>
      <c r="D27" s="123"/>
      <c r="E27" s="123"/>
      <c r="F27" s="123"/>
      <c r="G27" s="123">
        <v>1</v>
      </c>
      <c r="H27" s="123"/>
      <c r="I27" s="123"/>
      <c r="J27" s="123"/>
      <c r="K27" s="123"/>
      <c r="L27" s="123"/>
      <c r="M27" s="123"/>
      <c r="N27" s="123"/>
      <c r="O27" s="123"/>
      <c r="P27" s="123"/>
      <c r="Q27" s="123"/>
      <c r="R27" s="123"/>
      <c r="S27" s="123"/>
      <c r="T27" s="123"/>
      <c r="U27" s="123"/>
      <c r="V27" s="123"/>
      <c r="W27" s="123"/>
      <c r="X27" s="123"/>
      <c r="Y27" s="123"/>
      <c r="Z27" s="123"/>
      <c r="AA27" s="123"/>
      <c r="AB27" s="123">
        <f t="shared" si="0"/>
        <v>1</v>
      </c>
      <c r="AC27" s="123"/>
    </row>
    <row r="28" spans="1:29">
      <c r="A28" s="123" t="s">
        <v>80</v>
      </c>
      <c r="B28" s="123" t="s">
        <v>221</v>
      </c>
      <c r="C28" s="123"/>
      <c r="D28" s="123"/>
      <c r="E28" s="123"/>
      <c r="F28" s="123"/>
      <c r="G28" s="123">
        <v>1</v>
      </c>
      <c r="H28" s="123"/>
      <c r="I28" s="123"/>
      <c r="J28" s="123"/>
      <c r="K28" s="123"/>
      <c r="L28" s="123"/>
      <c r="M28" s="123"/>
      <c r="N28" s="123"/>
      <c r="O28" s="123"/>
      <c r="P28" s="123"/>
      <c r="Q28" s="123"/>
      <c r="R28" s="123"/>
      <c r="S28" s="123"/>
      <c r="T28" s="123"/>
      <c r="U28" s="123"/>
      <c r="V28" s="123"/>
      <c r="W28" s="123"/>
      <c r="X28" s="123"/>
      <c r="Y28" s="123"/>
      <c r="Z28" s="123"/>
      <c r="AA28" s="123"/>
      <c r="AB28" s="123">
        <f t="shared" si="0"/>
        <v>1</v>
      </c>
      <c r="AC28" s="123"/>
    </row>
    <row r="29" spans="1:29">
      <c r="A29" s="123" t="s">
        <v>82</v>
      </c>
      <c r="B29" s="123" t="s">
        <v>150</v>
      </c>
      <c r="C29" s="123"/>
      <c r="D29" s="123"/>
      <c r="E29" s="123"/>
      <c r="F29" s="123"/>
      <c r="G29" s="123">
        <v>1</v>
      </c>
      <c r="H29" s="123"/>
      <c r="I29" s="123"/>
      <c r="J29" s="123"/>
      <c r="K29" s="123"/>
      <c r="L29" s="123"/>
      <c r="M29" s="123"/>
      <c r="N29" s="123"/>
      <c r="O29" s="123"/>
      <c r="P29" s="123"/>
      <c r="Q29" s="123"/>
      <c r="R29" s="123"/>
      <c r="S29" s="123"/>
      <c r="T29" s="123"/>
      <c r="U29" s="123"/>
      <c r="V29" s="123"/>
      <c r="W29" s="123"/>
      <c r="X29" s="123"/>
      <c r="Y29" s="123"/>
      <c r="Z29" s="123"/>
      <c r="AA29" s="123"/>
      <c r="AB29" s="123">
        <f t="shared" si="0"/>
        <v>1</v>
      </c>
      <c r="AC29" s="123"/>
    </row>
    <row r="30" spans="1:29">
      <c r="A30" s="123" t="s">
        <v>84</v>
      </c>
      <c r="B30" s="123" t="s">
        <v>222</v>
      </c>
      <c r="C30" s="123"/>
      <c r="D30" s="123"/>
      <c r="E30" s="123"/>
      <c r="F30" s="123"/>
      <c r="G30" s="123">
        <v>2</v>
      </c>
      <c r="H30" s="123"/>
      <c r="I30" s="123"/>
      <c r="J30" s="123"/>
      <c r="K30" s="123"/>
      <c r="L30" s="123"/>
      <c r="M30" s="123"/>
      <c r="N30" s="123"/>
      <c r="O30" s="123"/>
      <c r="P30" s="123"/>
      <c r="Q30" s="123"/>
      <c r="R30" s="123"/>
      <c r="S30" s="123"/>
      <c r="T30" s="123"/>
      <c r="U30" s="123"/>
      <c r="V30" s="123"/>
      <c r="W30" s="123"/>
      <c r="X30" s="123"/>
      <c r="Y30" s="123"/>
      <c r="Z30" s="123"/>
      <c r="AA30" s="123"/>
      <c r="AB30" s="123">
        <f t="shared" si="0"/>
        <v>2</v>
      </c>
      <c r="AC30" s="123"/>
    </row>
    <row r="31" spans="1:29">
      <c r="A31" s="123" t="s">
        <v>86</v>
      </c>
      <c r="B31" s="123" t="s">
        <v>223</v>
      </c>
      <c r="C31" s="123"/>
      <c r="D31" s="123"/>
      <c r="E31" s="123"/>
      <c r="F31" s="123"/>
      <c r="G31" s="123">
        <v>1</v>
      </c>
      <c r="H31" s="123"/>
      <c r="I31" s="123"/>
      <c r="J31" s="123"/>
      <c r="K31" s="123"/>
      <c r="L31" s="123"/>
      <c r="M31" s="123"/>
      <c r="N31" s="123"/>
      <c r="O31" s="123"/>
      <c r="P31" s="123"/>
      <c r="Q31" s="123"/>
      <c r="R31" s="123"/>
      <c r="S31" s="123"/>
      <c r="T31" s="123"/>
      <c r="U31" s="123"/>
      <c r="V31" s="123"/>
      <c r="W31" s="123"/>
      <c r="X31" s="123"/>
      <c r="Y31" s="123"/>
      <c r="Z31" s="123"/>
      <c r="AA31" s="123"/>
      <c r="AB31" s="123">
        <f t="shared" si="0"/>
        <v>1</v>
      </c>
      <c r="AC31" s="123"/>
    </row>
    <row r="32" spans="1:29">
      <c r="A32" s="123" t="s">
        <v>88</v>
      </c>
      <c r="B32" s="123" t="s">
        <v>224</v>
      </c>
      <c r="C32" s="123"/>
      <c r="D32" s="123"/>
      <c r="E32" s="123"/>
      <c r="F32" s="123"/>
      <c r="G32" s="123">
        <v>1</v>
      </c>
      <c r="H32" s="123"/>
      <c r="I32" s="123"/>
      <c r="J32" s="123"/>
      <c r="K32" s="123"/>
      <c r="L32" s="123"/>
      <c r="M32" s="123"/>
      <c r="N32" s="123"/>
      <c r="O32" s="123"/>
      <c r="P32" s="123"/>
      <c r="Q32" s="123"/>
      <c r="R32" s="123"/>
      <c r="S32" s="123"/>
      <c r="T32" s="123"/>
      <c r="U32" s="123"/>
      <c r="V32" s="123"/>
      <c r="W32" s="123"/>
      <c r="X32" s="123"/>
      <c r="Y32" s="123"/>
      <c r="Z32" s="123"/>
      <c r="AA32" s="123"/>
      <c r="AB32" s="123">
        <f t="shared" si="0"/>
        <v>1</v>
      </c>
      <c r="AC32" s="123"/>
    </row>
    <row r="33" spans="1:29">
      <c r="A33" s="123" t="s">
        <v>90</v>
      </c>
      <c r="B33" s="123" t="s">
        <v>225</v>
      </c>
      <c r="C33" s="123"/>
      <c r="D33" s="123"/>
      <c r="E33" s="123"/>
      <c r="F33" s="123"/>
      <c r="G33" s="123">
        <v>2</v>
      </c>
      <c r="H33" s="123">
        <v>2</v>
      </c>
      <c r="I33" s="123">
        <v>2</v>
      </c>
      <c r="J33" s="123">
        <v>2</v>
      </c>
      <c r="K33" s="123">
        <v>2</v>
      </c>
      <c r="L33" s="123">
        <v>2</v>
      </c>
      <c r="M33" s="123">
        <v>2</v>
      </c>
      <c r="N33" s="123">
        <v>2</v>
      </c>
      <c r="O33" s="123">
        <v>2</v>
      </c>
      <c r="P33" s="123">
        <v>2</v>
      </c>
      <c r="Q33" s="123">
        <v>2</v>
      </c>
      <c r="R33" s="123">
        <v>2</v>
      </c>
      <c r="S33" s="123">
        <v>2</v>
      </c>
      <c r="T33" s="123">
        <v>2</v>
      </c>
      <c r="U33" s="123">
        <v>2</v>
      </c>
      <c r="V33" s="123">
        <v>2</v>
      </c>
      <c r="W33" s="123">
        <v>2</v>
      </c>
      <c r="X33" s="123">
        <v>2</v>
      </c>
      <c r="Y33" s="123"/>
      <c r="Z33" s="123">
        <v>2</v>
      </c>
      <c r="AA33" s="123"/>
      <c r="AB33" s="123">
        <f t="shared" si="0"/>
        <v>38</v>
      </c>
      <c r="AC33" s="123"/>
    </row>
    <row r="34" spans="1:29">
      <c r="A34" s="123" t="s">
        <v>92</v>
      </c>
      <c r="B34" s="123" t="s">
        <v>226</v>
      </c>
      <c r="C34" s="123"/>
      <c r="D34" s="123"/>
      <c r="E34" s="123"/>
      <c r="F34" s="123"/>
      <c r="G34" s="123">
        <v>2</v>
      </c>
      <c r="H34" s="123">
        <v>2</v>
      </c>
      <c r="I34" s="123">
        <v>2</v>
      </c>
      <c r="J34" s="123">
        <v>2</v>
      </c>
      <c r="K34" s="123">
        <v>2</v>
      </c>
      <c r="L34" s="123">
        <v>2</v>
      </c>
      <c r="M34" s="123">
        <v>2</v>
      </c>
      <c r="N34" s="123">
        <v>2</v>
      </c>
      <c r="O34" s="123">
        <v>2</v>
      </c>
      <c r="P34" s="123">
        <v>2</v>
      </c>
      <c r="Q34" s="123">
        <v>2</v>
      </c>
      <c r="R34" s="123">
        <v>2</v>
      </c>
      <c r="S34" s="123">
        <v>2</v>
      </c>
      <c r="T34" s="123">
        <v>2</v>
      </c>
      <c r="U34" s="123">
        <v>2</v>
      </c>
      <c r="V34" s="123">
        <v>2</v>
      </c>
      <c r="W34" s="123">
        <v>2</v>
      </c>
      <c r="X34" s="123">
        <v>2</v>
      </c>
      <c r="Y34" s="123"/>
      <c r="Z34" s="123">
        <v>2</v>
      </c>
      <c r="AA34" s="123"/>
      <c r="AB34" s="123">
        <f t="shared" si="0"/>
        <v>38</v>
      </c>
      <c r="AC34" s="123"/>
    </row>
    <row r="35" spans="1:29">
      <c r="A35" s="123" t="s">
        <v>94</v>
      </c>
      <c r="B35" s="123" t="s">
        <v>227</v>
      </c>
      <c r="C35" s="123"/>
      <c r="D35" s="123"/>
      <c r="E35" s="123"/>
      <c r="F35" s="123"/>
      <c r="G35" s="123"/>
      <c r="H35" s="123">
        <v>2</v>
      </c>
      <c r="I35" s="123">
        <v>2</v>
      </c>
      <c r="J35" s="123">
        <v>2</v>
      </c>
      <c r="K35" s="123">
        <v>2</v>
      </c>
      <c r="L35" s="123">
        <v>2</v>
      </c>
      <c r="M35" s="123">
        <v>2</v>
      </c>
      <c r="N35" s="123">
        <v>2</v>
      </c>
      <c r="O35" s="123">
        <v>2</v>
      </c>
      <c r="P35" s="123">
        <v>2</v>
      </c>
      <c r="Q35" s="123">
        <v>2</v>
      </c>
      <c r="R35" s="123">
        <v>2</v>
      </c>
      <c r="S35" s="123">
        <v>2</v>
      </c>
      <c r="T35" s="123">
        <v>2</v>
      </c>
      <c r="U35" s="123">
        <v>2</v>
      </c>
      <c r="V35" s="123">
        <v>2</v>
      </c>
      <c r="W35" s="123">
        <v>2</v>
      </c>
      <c r="X35" s="123">
        <v>2</v>
      </c>
      <c r="Y35" s="123">
        <v>2</v>
      </c>
      <c r="Z35" s="123">
        <v>2</v>
      </c>
      <c r="AA35" s="123"/>
      <c r="AB35" s="123">
        <f t="shared" si="0"/>
        <v>38</v>
      </c>
      <c r="AC35" s="123"/>
    </row>
    <row r="36" spans="1:29">
      <c r="A36" s="123" t="s">
        <v>96</v>
      </c>
      <c r="B36" s="123" t="s">
        <v>228</v>
      </c>
      <c r="C36" s="123"/>
      <c r="D36" s="123"/>
      <c r="E36" s="123"/>
      <c r="F36" s="123"/>
      <c r="G36" s="123">
        <v>1</v>
      </c>
      <c r="H36" s="123"/>
      <c r="I36" s="123"/>
      <c r="J36" s="123"/>
      <c r="K36" s="123"/>
      <c r="L36" s="123"/>
      <c r="M36" s="123"/>
      <c r="N36" s="123"/>
      <c r="O36" s="123"/>
      <c r="P36" s="123"/>
      <c r="Q36" s="123"/>
      <c r="R36" s="123"/>
      <c r="S36" s="123"/>
      <c r="T36" s="123"/>
      <c r="U36" s="123"/>
      <c r="V36" s="123"/>
      <c r="W36" s="123"/>
      <c r="X36" s="123"/>
      <c r="Y36" s="123"/>
      <c r="Z36" s="123"/>
      <c r="AA36" s="123"/>
      <c r="AB36" s="123">
        <f t="shared" si="0"/>
        <v>1</v>
      </c>
      <c r="AC36" s="123"/>
    </row>
    <row r="37" spans="1:29">
      <c r="A37" s="123" t="s">
        <v>98</v>
      </c>
      <c r="B37" s="123" t="s">
        <v>229</v>
      </c>
      <c r="C37" s="123"/>
      <c r="D37" s="123"/>
      <c r="E37" s="123"/>
      <c r="F37" s="123"/>
      <c r="G37" s="123">
        <v>1</v>
      </c>
      <c r="H37" s="123"/>
      <c r="I37" s="123"/>
      <c r="J37" s="123"/>
      <c r="K37" s="123"/>
      <c r="L37" s="123"/>
      <c r="M37" s="123"/>
      <c r="N37" s="123"/>
      <c r="O37" s="123"/>
      <c r="P37" s="123"/>
      <c r="Q37" s="123"/>
      <c r="R37" s="123"/>
      <c r="S37" s="123"/>
      <c r="T37" s="123"/>
      <c r="U37" s="123"/>
      <c r="V37" s="123"/>
      <c r="W37" s="123"/>
      <c r="X37" s="123"/>
      <c r="Y37" s="123"/>
      <c r="Z37" s="123"/>
      <c r="AA37" s="123"/>
      <c r="AB37" s="123">
        <f t="shared" si="0"/>
        <v>1</v>
      </c>
      <c r="AC37" s="123"/>
    </row>
    <row r="38" spans="1:29">
      <c r="A38" s="123" t="s">
        <v>100</v>
      </c>
      <c r="B38" s="123" t="s">
        <v>230</v>
      </c>
      <c r="C38" s="123"/>
      <c r="D38" s="123"/>
      <c r="E38" s="123"/>
      <c r="F38" s="123"/>
      <c r="G38" s="123">
        <v>1</v>
      </c>
      <c r="H38" s="123"/>
      <c r="I38" s="123"/>
      <c r="J38" s="123"/>
      <c r="K38" s="123"/>
      <c r="L38" s="123"/>
      <c r="M38" s="123"/>
      <c r="N38" s="123"/>
      <c r="O38" s="123"/>
      <c r="P38" s="123"/>
      <c r="Q38" s="123"/>
      <c r="R38" s="123"/>
      <c r="S38" s="123"/>
      <c r="T38" s="123"/>
      <c r="U38" s="123"/>
      <c r="V38" s="123"/>
      <c r="W38" s="123"/>
      <c r="X38" s="123"/>
      <c r="Y38" s="123"/>
      <c r="Z38" s="123"/>
      <c r="AA38" s="123"/>
      <c r="AB38" s="123">
        <f t="shared" si="0"/>
        <v>1</v>
      </c>
      <c r="AC38" s="123"/>
    </row>
    <row r="39" spans="1:29">
      <c r="A39" s="123" t="s">
        <v>102</v>
      </c>
      <c r="B39" s="123" t="s">
        <v>231</v>
      </c>
      <c r="C39" s="123"/>
      <c r="D39" s="123"/>
      <c r="E39" s="123"/>
      <c r="F39" s="123"/>
      <c r="G39" s="123">
        <v>1</v>
      </c>
      <c r="H39" s="123"/>
      <c r="I39" s="123"/>
      <c r="J39" s="123"/>
      <c r="K39" s="123"/>
      <c r="L39" s="123"/>
      <c r="M39" s="123"/>
      <c r="N39" s="123"/>
      <c r="O39" s="123"/>
      <c r="P39" s="123"/>
      <c r="Q39" s="123"/>
      <c r="R39" s="123"/>
      <c r="S39" s="123"/>
      <c r="T39" s="123"/>
      <c r="U39" s="123"/>
      <c r="V39" s="123"/>
      <c r="W39" s="123"/>
      <c r="X39" s="123"/>
      <c r="Y39" s="123"/>
      <c r="Z39" s="123"/>
      <c r="AA39" s="123"/>
      <c r="AB39" s="123">
        <f t="shared" si="0"/>
        <v>1</v>
      </c>
      <c r="AC39" s="123"/>
    </row>
    <row r="40" spans="1:29">
      <c r="A40" s="123" t="s">
        <v>104</v>
      </c>
      <c r="B40" s="123" t="s">
        <v>232</v>
      </c>
      <c r="C40" s="123"/>
      <c r="D40" s="123"/>
      <c r="E40" s="123"/>
      <c r="F40" s="123"/>
      <c r="G40" s="123">
        <v>1</v>
      </c>
      <c r="H40" s="123">
        <v>2</v>
      </c>
      <c r="I40" s="123">
        <v>2</v>
      </c>
      <c r="J40" s="123">
        <v>2</v>
      </c>
      <c r="K40" s="123">
        <v>2</v>
      </c>
      <c r="L40" s="123">
        <v>2</v>
      </c>
      <c r="M40" s="123">
        <v>2</v>
      </c>
      <c r="N40" s="123">
        <v>2</v>
      </c>
      <c r="O40" s="123">
        <v>2</v>
      </c>
      <c r="P40" s="123">
        <v>2</v>
      </c>
      <c r="Q40" s="123">
        <v>2</v>
      </c>
      <c r="R40" s="123">
        <v>2</v>
      </c>
      <c r="S40" s="123">
        <v>2</v>
      </c>
      <c r="T40" s="123">
        <v>2</v>
      </c>
      <c r="U40" s="123">
        <v>2</v>
      </c>
      <c r="V40" s="123">
        <v>2</v>
      </c>
      <c r="W40" s="123">
        <v>2</v>
      </c>
      <c r="X40" s="123">
        <v>2</v>
      </c>
      <c r="Y40" s="123">
        <v>2</v>
      </c>
      <c r="Z40" s="123">
        <v>2</v>
      </c>
      <c r="AA40" s="123"/>
      <c r="AB40" s="123">
        <f t="shared" si="0"/>
        <v>39</v>
      </c>
      <c r="AC40" s="123"/>
    </row>
    <row r="41" spans="1:29">
      <c r="A41" s="123" t="s">
        <v>106</v>
      </c>
      <c r="B41" s="123" t="s">
        <v>233</v>
      </c>
      <c r="C41" s="123"/>
      <c r="D41" s="123"/>
      <c r="E41" s="123"/>
      <c r="F41" s="123"/>
      <c r="G41" s="123">
        <v>1</v>
      </c>
      <c r="H41" s="123"/>
      <c r="I41" s="123"/>
      <c r="J41" s="123"/>
      <c r="K41" s="123"/>
      <c r="L41" s="123"/>
      <c r="M41" s="123"/>
      <c r="N41" s="123"/>
      <c r="O41" s="123"/>
      <c r="P41" s="123"/>
      <c r="Q41" s="123"/>
      <c r="R41" s="123"/>
      <c r="S41" s="123"/>
      <c r="T41" s="123"/>
      <c r="U41" s="123"/>
      <c r="V41" s="123"/>
      <c r="W41" s="123"/>
      <c r="X41" s="123"/>
      <c r="Y41" s="123"/>
      <c r="Z41" s="123"/>
      <c r="AA41" s="123"/>
      <c r="AB41" s="123">
        <f t="shared" si="0"/>
        <v>1</v>
      </c>
      <c r="AC41" s="123"/>
    </row>
    <row r="42" spans="1:29">
      <c r="A42" s="123" t="s">
        <v>108</v>
      </c>
      <c r="B42" s="123" t="s">
        <v>152</v>
      </c>
      <c r="C42" s="123"/>
      <c r="D42" s="123"/>
      <c r="E42" s="123"/>
      <c r="F42" s="123"/>
      <c r="G42" s="123">
        <v>1</v>
      </c>
      <c r="H42" s="123">
        <v>2</v>
      </c>
      <c r="I42" s="123">
        <v>2</v>
      </c>
      <c r="J42" s="123">
        <v>2</v>
      </c>
      <c r="K42" s="123">
        <v>2</v>
      </c>
      <c r="L42" s="123">
        <v>2</v>
      </c>
      <c r="M42" s="123">
        <v>2</v>
      </c>
      <c r="N42" s="123">
        <v>2</v>
      </c>
      <c r="O42" s="123">
        <v>2</v>
      </c>
      <c r="P42" s="123">
        <v>2</v>
      </c>
      <c r="Q42" s="123">
        <v>2</v>
      </c>
      <c r="R42" s="123">
        <v>2</v>
      </c>
      <c r="S42" s="123">
        <v>2</v>
      </c>
      <c r="T42" s="123">
        <v>2</v>
      </c>
      <c r="U42" s="123">
        <v>2</v>
      </c>
      <c r="V42" s="123">
        <v>2</v>
      </c>
      <c r="W42" s="123">
        <v>2</v>
      </c>
      <c r="X42" s="123">
        <v>2</v>
      </c>
      <c r="Y42" s="123">
        <v>2</v>
      </c>
      <c r="Z42" s="123">
        <v>2</v>
      </c>
      <c r="AA42" s="123"/>
      <c r="AB42" s="123">
        <f t="shared" si="0"/>
        <v>39</v>
      </c>
      <c r="AC42" s="123"/>
    </row>
    <row r="43" spans="1:29">
      <c r="A43" s="123" t="s">
        <v>110</v>
      </c>
      <c r="B43" s="123" t="s">
        <v>158</v>
      </c>
      <c r="C43" s="123"/>
      <c r="D43" s="123"/>
      <c r="E43" s="123"/>
      <c r="F43" s="123"/>
      <c r="G43" s="123">
        <v>1</v>
      </c>
      <c r="H43" s="123">
        <v>2</v>
      </c>
      <c r="I43" s="123">
        <v>2</v>
      </c>
      <c r="J43" s="123">
        <v>2</v>
      </c>
      <c r="K43" s="123">
        <v>2</v>
      </c>
      <c r="L43" s="123">
        <v>2</v>
      </c>
      <c r="M43" s="123">
        <v>2</v>
      </c>
      <c r="N43" s="123">
        <v>2</v>
      </c>
      <c r="O43" s="123">
        <v>2</v>
      </c>
      <c r="P43" s="123">
        <v>2</v>
      </c>
      <c r="Q43" s="123">
        <v>2</v>
      </c>
      <c r="R43" s="123">
        <v>2</v>
      </c>
      <c r="S43" s="123">
        <v>2</v>
      </c>
      <c r="T43" s="123">
        <v>2</v>
      </c>
      <c r="U43" s="123">
        <v>2</v>
      </c>
      <c r="V43" s="123">
        <v>2</v>
      </c>
      <c r="W43" s="123">
        <v>2</v>
      </c>
      <c r="X43" s="123">
        <v>2</v>
      </c>
      <c r="Y43" s="123">
        <v>2</v>
      </c>
      <c r="Z43" s="123">
        <v>2</v>
      </c>
      <c r="AA43" s="123"/>
      <c r="AB43" s="123">
        <f t="shared" si="0"/>
        <v>39</v>
      </c>
      <c r="AC43" s="123"/>
    </row>
    <row r="44" spans="1:29">
      <c r="A44" s="123" t="s">
        <v>112</v>
      </c>
      <c r="B44" s="123" t="s">
        <v>182</v>
      </c>
      <c r="C44" s="123"/>
      <c r="D44" s="123"/>
      <c r="E44" s="123"/>
      <c r="F44" s="123"/>
      <c r="G44" s="123"/>
      <c r="H44" s="123">
        <v>3</v>
      </c>
      <c r="I44" s="123">
        <v>3</v>
      </c>
      <c r="J44" s="123">
        <v>3</v>
      </c>
      <c r="K44" s="123">
        <v>3</v>
      </c>
      <c r="L44" s="123">
        <v>3</v>
      </c>
      <c r="M44" s="123">
        <v>3</v>
      </c>
      <c r="N44" s="123">
        <v>3</v>
      </c>
      <c r="O44" s="123">
        <v>3</v>
      </c>
      <c r="P44" s="123">
        <v>3</v>
      </c>
      <c r="Q44" s="123">
        <v>3</v>
      </c>
      <c r="R44" s="123">
        <v>3</v>
      </c>
      <c r="S44" s="123">
        <v>3</v>
      </c>
      <c r="T44" s="123">
        <v>3</v>
      </c>
      <c r="U44" s="123">
        <v>3</v>
      </c>
      <c r="V44" s="123">
        <v>3</v>
      </c>
      <c r="W44" s="123">
        <v>3</v>
      </c>
      <c r="X44" s="123">
        <v>3</v>
      </c>
      <c r="Y44" s="123">
        <v>3</v>
      </c>
      <c r="Z44" s="123">
        <v>3</v>
      </c>
      <c r="AA44" s="123"/>
      <c r="AB44" s="123">
        <f t="shared" si="0"/>
        <v>57</v>
      </c>
      <c r="AC44" s="123"/>
    </row>
    <row r="45" spans="1:29">
      <c r="A45" s="123" t="s">
        <v>114</v>
      </c>
      <c r="B45" s="220" t="s">
        <v>234</v>
      </c>
      <c r="C45" s="123"/>
      <c r="D45" s="123"/>
      <c r="E45" s="123"/>
      <c r="F45" s="123"/>
      <c r="G45" s="123">
        <v>1</v>
      </c>
      <c r="H45" s="123">
        <v>2</v>
      </c>
      <c r="I45" s="123">
        <v>2</v>
      </c>
      <c r="J45" s="123">
        <v>2</v>
      </c>
      <c r="K45" s="123">
        <v>2</v>
      </c>
      <c r="L45" s="123">
        <v>2</v>
      </c>
      <c r="M45" s="123">
        <v>2</v>
      </c>
      <c r="N45" s="123">
        <v>2</v>
      </c>
      <c r="O45" s="123">
        <v>2</v>
      </c>
      <c r="P45" s="123">
        <v>2</v>
      </c>
      <c r="Q45" s="123">
        <v>2</v>
      </c>
      <c r="R45" s="123">
        <v>2</v>
      </c>
      <c r="S45" s="123">
        <v>2</v>
      </c>
      <c r="T45" s="123">
        <v>2</v>
      </c>
      <c r="U45" s="123">
        <v>2</v>
      </c>
      <c r="V45" s="123">
        <v>2</v>
      </c>
      <c r="W45" s="123">
        <v>2</v>
      </c>
      <c r="X45" s="123">
        <v>2</v>
      </c>
      <c r="Y45" s="123">
        <v>2</v>
      </c>
      <c r="Z45" s="123">
        <v>2</v>
      </c>
      <c r="AA45" s="123"/>
      <c r="AB45" s="123">
        <f t="shared" si="0"/>
        <v>39</v>
      </c>
      <c r="AC45" s="123"/>
    </row>
    <row r="46" spans="1:29">
      <c r="A46" s="123" t="s">
        <v>116</v>
      </c>
      <c r="B46" s="123" t="s">
        <v>235</v>
      </c>
      <c r="C46" s="123"/>
      <c r="D46" s="123"/>
      <c r="E46" s="123"/>
      <c r="F46" s="123"/>
      <c r="G46" s="123"/>
      <c r="H46" s="123">
        <v>1</v>
      </c>
      <c r="I46" s="123">
        <v>1</v>
      </c>
      <c r="J46" s="123">
        <v>1</v>
      </c>
      <c r="K46" s="123">
        <v>1</v>
      </c>
      <c r="L46" s="123">
        <v>1</v>
      </c>
      <c r="M46" s="123">
        <v>1</v>
      </c>
      <c r="N46" s="123">
        <v>1</v>
      </c>
      <c r="O46" s="123">
        <v>1</v>
      </c>
      <c r="P46" s="123">
        <v>1</v>
      </c>
      <c r="Q46" s="123">
        <v>1</v>
      </c>
      <c r="R46" s="123">
        <v>1</v>
      </c>
      <c r="S46" s="123">
        <v>1</v>
      </c>
      <c r="T46" s="123">
        <v>1</v>
      </c>
      <c r="U46" s="123">
        <v>1</v>
      </c>
      <c r="V46" s="123">
        <v>1</v>
      </c>
      <c r="W46" s="123">
        <v>1</v>
      </c>
      <c r="X46" s="123">
        <v>1</v>
      </c>
      <c r="Y46" s="123">
        <v>1</v>
      </c>
      <c r="Z46" s="123">
        <v>1</v>
      </c>
      <c r="AA46" s="123"/>
      <c r="AB46" s="123">
        <f t="shared" si="0"/>
        <v>19</v>
      </c>
      <c r="AC46" s="123"/>
    </row>
    <row r="47" spans="1:29">
      <c r="A47" s="123" t="s">
        <v>118</v>
      </c>
      <c r="B47" s="123" t="s">
        <v>236</v>
      </c>
      <c r="C47" s="123"/>
      <c r="D47" s="123"/>
      <c r="E47" s="123"/>
      <c r="F47" s="123"/>
      <c r="G47" s="123"/>
      <c r="H47" s="123">
        <v>2</v>
      </c>
      <c r="I47" s="123">
        <v>2</v>
      </c>
      <c r="J47" s="123">
        <v>2</v>
      </c>
      <c r="K47" s="123">
        <v>2</v>
      </c>
      <c r="L47" s="123">
        <v>2</v>
      </c>
      <c r="M47" s="123">
        <v>2</v>
      </c>
      <c r="N47" s="123">
        <v>2</v>
      </c>
      <c r="O47" s="123">
        <v>2</v>
      </c>
      <c r="P47" s="123">
        <v>2</v>
      </c>
      <c r="Q47" s="123">
        <v>2</v>
      </c>
      <c r="R47" s="123">
        <v>2</v>
      </c>
      <c r="S47" s="123">
        <v>2</v>
      </c>
      <c r="T47" s="123">
        <v>2</v>
      </c>
      <c r="U47" s="123">
        <v>2</v>
      </c>
      <c r="V47" s="123">
        <v>2</v>
      </c>
      <c r="W47" s="123">
        <v>2</v>
      </c>
      <c r="X47" s="123">
        <v>2</v>
      </c>
      <c r="Y47" s="123">
        <v>2</v>
      </c>
      <c r="Z47" s="123">
        <v>2</v>
      </c>
      <c r="AA47" s="123"/>
      <c r="AB47" s="123">
        <f t="shared" si="0"/>
        <v>38</v>
      </c>
      <c r="AC47" s="123"/>
    </row>
    <row r="48" spans="1:29">
      <c r="A48" s="123" t="s">
        <v>120</v>
      </c>
      <c r="B48" s="123" t="s">
        <v>237</v>
      </c>
      <c r="C48" s="123"/>
      <c r="D48" s="123"/>
      <c r="E48" s="123"/>
      <c r="F48" s="123"/>
      <c r="G48" s="123"/>
      <c r="H48" s="123">
        <v>2</v>
      </c>
      <c r="I48" s="123">
        <v>2</v>
      </c>
      <c r="J48" s="123">
        <v>2</v>
      </c>
      <c r="K48" s="123">
        <v>2</v>
      </c>
      <c r="L48" s="123">
        <v>2</v>
      </c>
      <c r="M48" s="123">
        <v>2</v>
      </c>
      <c r="N48" s="123">
        <v>2</v>
      </c>
      <c r="O48" s="123">
        <v>2</v>
      </c>
      <c r="P48" s="123">
        <v>2</v>
      </c>
      <c r="Q48" s="123">
        <v>2</v>
      </c>
      <c r="R48" s="123">
        <v>2</v>
      </c>
      <c r="S48" s="123">
        <v>2</v>
      </c>
      <c r="T48" s="123">
        <v>2</v>
      </c>
      <c r="U48" s="123">
        <v>2</v>
      </c>
      <c r="V48" s="123">
        <v>2</v>
      </c>
      <c r="W48" s="123">
        <v>2</v>
      </c>
      <c r="X48" s="123">
        <v>2</v>
      </c>
      <c r="Y48" s="123">
        <v>2</v>
      </c>
      <c r="Z48" s="123">
        <v>2</v>
      </c>
      <c r="AA48" s="123"/>
      <c r="AB48" s="123">
        <f t="shared" si="0"/>
        <v>38</v>
      </c>
      <c r="AC48" s="123"/>
    </row>
    <row r="49" spans="1:29">
      <c r="A49" s="123" t="s">
        <v>123</v>
      </c>
      <c r="B49" s="123" t="s">
        <v>178</v>
      </c>
      <c r="C49" s="123"/>
      <c r="D49" s="123"/>
      <c r="E49" s="123"/>
      <c r="F49" s="123"/>
      <c r="G49" s="123"/>
      <c r="H49" s="123">
        <v>2</v>
      </c>
      <c r="I49" s="123">
        <v>1</v>
      </c>
      <c r="J49" s="123">
        <v>2</v>
      </c>
      <c r="K49" s="123">
        <v>2</v>
      </c>
      <c r="L49" s="123">
        <v>2</v>
      </c>
      <c r="M49" s="123">
        <v>1</v>
      </c>
      <c r="N49" s="123">
        <v>2</v>
      </c>
      <c r="O49" s="123">
        <v>2</v>
      </c>
      <c r="P49" s="123">
        <v>2</v>
      </c>
      <c r="Q49" s="123">
        <v>2</v>
      </c>
      <c r="R49" s="123">
        <v>2</v>
      </c>
      <c r="S49" s="123">
        <v>2</v>
      </c>
      <c r="T49" s="123">
        <v>2</v>
      </c>
      <c r="U49" s="123">
        <v>2</v>
      </c>
      <c r="V49" s="123">
        <v>2</v>
      </c>
      <c r="W49" s="123">
        <v>2</v>
      </c>
      <c r="X49" s="123">
        <v>2</v>
      </c>
      <c r="Y49" s="123">
        <v>2</v>
      </c>
      <c r="Z49" s="123">
        <v>2</v>
      </c>
      <c r="AA49" s="123"/>
      <c r="AB49" s="123">
        <f t="shared" si="0"/>
        <v>36</v>
      </c>
      <c r="AC49" s="123"/>
    </row>
    <row r="50" spans="1:29">
      <c r="A50" s="123" t="s">
        <v>125</v>
      </c>
      <c r="B50" s="123" t="s">
        <v>238</v>
      </c>
      <c r="C50" s="123"/>
      <c r="D50" s="123"/>
      <c r="E50" s="123"/>
      <c r="F50" s="123"/>
      <c r="G50" s="123"/>
      <c r="H50" s="123">
        <v>1</v>
      </c>
      <c r="I50" s="123">
        <v>1</v>
      </c>
      <c r="J50" s="123">
        <v>1</v>
      </c>
      <c r="K50" s="123">
        <v>1</v>
      </c>
      <c r="L50" s="123">
        <v>1</v>
      </c>
      <c r="M50" s="123">
        <v>1</v>
      </c>
      <c r="N50" s="123">
        <v>1</v>
      </c>
      <c r="O50" s="123">
        <v>1</v>
      </c>
      <c r="P50" s="123">
        <v>1</v>
      </c>
      <c r="Q50" s="123">
        <v>1</v>
      </c>
      <c r="R50" s="123">
        <v>1</v>
      </c>
      <c r="S50" s="123">
        <v>1</v>
      </c>
      <c r="T50" s="123">
        <v>1</v>
      </c>
      <c r="U50" s="123">
        <v>1</v>
      </c>
      <c r="V50" s="123">
        <v>1</v>
      </c>
      <c r="W50" s="123">
        <v>1</v>
      </c>
      <c r="X50" s="123">
        <v>1</v>
      </c>
      <c r="Y50" s="123">
        <v>1</v>
      </c>
      <c r="Z50" s="123">
        <v>1</v>
      </c>
      <c r="AA50" s="123">
        <v>2</v>
      </c>
      <c r="AB50" s="123">
        <f t="shared" si="0"/>
        <v>21</v>
      </c>
      <c r="AC50" s="123"/>
    </row>
    <row r="51" spans="1:29">
      <c r="A51" s="123" t="s">
        <v>127</v>
      </c>
      <c r="B51" s="123" t="s">
        <v>160</v>
      </c>
      <c r="C51" s="123"/>
      <c r="D51" s="123"/>
      <c r="E51" s="123"/>
      <c r="F51" s="123"/>
      <c r="G51" s="123"/>
      <c r="H51" s="123">
        <v>4</v>
      </c>
      <c r="I51" s="123">
        <v>4</v>
      </c>
      <c r="J51" s="123">
        <v>4</v>
      </c>
      <c r="K51" s="123">
        <v>4</v>
      </c>
      <c r="L51" s="123">
        <v>4</v>
      </c>
      <c r="M51" s="123">
        <v>4</v>
      </c>
      <c r="N51" s="123">
        <v>4</v>
      </c>
      <c r="O51" s="123">
        <v>4</v>
      </c>
      <c r="P51" s="123">
        <v>4</v>
      </c>
      <c r="Q51" s="123">
        <v>4</v>
      </c>
      <c r="R51" s="123">
        <v>4</v>
      </c>
      <c r="S51" s="123">
        <v>4</v>
      </c>
      <c r="T51" s="123">
        <v>4</v>
      </c>
      <c r="U51" s="123">
        <v>4</v>
      </c>
      <c r="V51" s="123">
        <v>4</v>
      </c>
      <c r="W51" s="123">
        <v>4</v>
      </c>
      <c r="X51" s="123">
        <v>4</v>
      </c>
      <c r="Y51" s="123">
        <v>4</v>
      </c>
      <c r="Z51" s="123">
        <v>4</v>
      </c>
      <c r="AA51" s="123"/>
      <c r="AB51" s="123">
        <f t="shared" si="0"/>
        <v>76</v>
      </c>
      <c r="AC51" s="123"/>
    </row>
    <row r="52" spans="1:29">
      <c r="A52" s="123" t="s">
        <v>129</v>
      </c>
      <c r="B52" s="123" t="s">
        <v>239</v>
      </c>
      <c r="C52" s="123"/>
      <c r="D52" s="123"/>
      <c r="E52" s="123"/>
      <c r="F52" s="123"/>
      <c r="G52" s="123"/>
      <c r="H52" s="123"/>
      <c r="I52" s="123">
        <v>1</v>
      </c>
      <c r="J52" s="123"/>
      <c r="K52" s="123"/>
      <c r="L52" s="123"/>
      <c r="M52" s="123"/>
      <c r="N52" s="123"/>
      <c r="O52" s="123"/>
      <c r="P52" s="123"/>
      <c r="Q52" s="123"/>
      <c r="R52" s="123"/>
      <c r="S52" s="123"/>
      <c r="T52" s="123"/>
      <c r="U52" s="123"/>
      <c r="V52" s="123"/>
      <c r="W52" s="123"/>
      <c r="X52" s="123"/>
      <c r="Y52" s="123">
        <v>1</v>
      </c>
      <c r="Z52" s="123"/>
      <c r="AA52" s="123"/>
      <c r="AB52" s="123">
        <f t="shared" si="0"/>
        <v>2</v>
      </c>
      <c r="AC52" s="123"/>
    </row>
    <row r="53" spans="1:29">
      <c r="A53" s="123" t="s">
        <v>131</v>
      </c>
      <c r="B53" s="123" t="s">
        <v>240</v>
      </c>
      <c r="C53" s="123"/>
      <c r="D53" s="123"/>
      <c r="E53" s="123"/>
      <c r="F53" s="123"/>
      <c r="G53" s="123"/>
      <c r="H53" s="123"/>
      <c r="I53" s="123"/>
      <c r="J53" s="123"/>
      <c r="K53" s="123"/>
      <c r="L53" s="123"/>
      <c r="M53" s="123"/>
      <c r="N53" s="123"/>
      <c r="O53" s="123"/>
      <c r="P53" s="123"/>
      <c r="Q53" s="123"/>
      <c r="R53" s="123"/>
      <c r="S53" s="123"/>
      <c r="T53" s="123"/>
      <c r="U53" s="123"/>
      <c r="V53" s="123"/>
      <c r="W53" s="123"/>
      <c r="X53" s="123"/>
      <c r="Y53" s="123">
        <v>2</v>
      </c>
      <c r="Z53" s="123"/>
      <c r="AA53" s="123"/>
      <c r="AB53" s="123">
        <f t="shared" si="0"/>
        <v>2</v>
      </c>
      <c r="AC53" s="123"/>
    </row>
    <row r="54" spans="1:29">
      <c r="A54" s="123" t="s">
        <v>133</v>
      </c>
      <c r="B54" s="123" t="s">
        <v>241</v>
      </c>
      <c r="C54" s="123"/>
      <c r="D54" s="123"/>
      <c r="E54" s="123"/>
      <c r="F54" s="123"/>
      <c r="G54" s="123"/>
      <c r="H54" s="123"/>
      <c r="I54" s="123"/>
      <c r="J54" s="123"/>
      <c r="K54" s="123"/>
      <c r="L54" s="123"/>
      <c r="M54" s="123"/>
      <c r="N54" s="123"/>
      <c r="O54" s="123"/>
      <c r="P54" s="123"/>
      <c r="Q54" s="123"/>
      <c r="R54" s="123"/>
      <c r="S54" s="123"/>
      <c r="T54" s="123"/>
      <c r="U54" s="123"/>
      <c r="V54" s="123"/>
      <c r="W54" s="123"/>
      <c r="X54" s="123"/>
      <c r="Y54" s="123">
        <v>2</v>
      </c>
      <c r="Z54" s="123"/>
      <c r="AA54" s="123"/>
      <c r="AB54" s="123">
        <f t="shared" si="0"/>
        <v>2</v>
      </c>
      <c r="AC54" s="123"/>
    </row>
    <row r="55" spans="1:29">
      <c r="A55" s="123" t="s">
        <v>135</v>
      </c>
      <c r="B55" s="123" t="s">
        <v>242</v>
      </c>
      <c r="C55" s="123"/>
      <c r="D55" s="123"/>
      <c r="E55" s="123"/>
      <c r="F55" s="123"/>
      <c r="G55" s="123"/>
      <c r="H55" s="123"/>
      <c r="I55" s="123"/>
      <c r="J55" s="123"/>
      <c r="K55" s="123"/>
      <c r="L55" s="123"/>
      <c r="M55" s="123"/>
      <c r="N55" s="123"/>
      <c r="O55" s="123"/>
      <c r="P55" s="123"/>
      <c r="Q55" s="123"/>
      <c r="R55" s="123"/>
      <c r="S55" s="123"/>
      <c r="T55" s="123"/>
      <c r="U55" s="123"/>
      <c r="V55" s="123"/>
      <c r="W55" s="123"/>
      <c r="X55" s="123"/>
      <c r="Y55" s="123">
        <v>2</v>
      </c>
      <c r="Z55" s="123"/>
      <c r="AA55" s="123"/>
      <c r="AB55" s="123">
        <f t="shared" si="0"/>
        <v>2</v>
      </c>
      <c r="AC55" s="123"/>
    </row>
    <row r="56" spans="1:29">
      <c r="A56" s="123" t="s">
        <v>137</v>
      </c>
      <c r="B56" s="123" t="s">
        <v>184</v>
      </c>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v>3</v>
      </c>
      <c r="AB56" s="123">
        <f t="shared" si="0"/>
        <v>3</v>
      </c>
      <c r="AC56" s="123"/>
    </row>
    <row r="57" spans="1:28">
      <c r="A57" s="123" t="s">
        <v>139</v>
      </c>
      <c r="B57" s="224" t="s">
        <v>243</v>
      </c>
      <c r="F57">
        <v>1</v>
      </c>
      <c r="AB57" s="123">
        <f t="shared" si="0"/>
        <v>1</v>
      </c>
    </row>
    <row r="58" spans="1:28">
      <c r="A58" s="123" t="s">
        <v>141</v>
      </c>
      <c r="B58" s="224" t="s">
        <v>244</v>
      </c>
      <c r="G58">
        <v>2</v>
      </c>
      <c r="AB58" s="123">
        <f t="shared" si="0"/>
        <v>2</v>
      </c>
    </row>
    <row r="59" spans="28:28">
      <c r="AB59" s="123">
        <f t="shared" si="0"/>
        <v>0</v>
      </c>
    </row>
    <row r="60" spans="28:28">
      <c r="AB60" s="123">
        <f t="shared" si="0"/>
        <v>0</v>
      </c>
    </row>
    <row r="61" spans="28:28">
      <c r="AB61" s="123">
        <f t="shared" si="0"/>
        <v>0</v>
      </c>
    </row>
    <row r="64" spans="28:28">
      <c r="AB64">
        <f>SUM(AB3:AB63)</f>
        <v>989</v>
      </c>
    </row>
    <row r="66" spans="28:28">
      <c r="AB66" t="e">
        <f>#REF!-#REF!-#REF!-#REF!-#REF!-#REF!-#REF!-#REF!</f>
        <v>#REF!</v>
      </c>
    </row>
    <row r="67" spans="28:28">
      <c r="AB67" s="225" t="e">
        <f>AB64-AB66</f>
        <v>#REF!</v>
      </c>
    </row>
  </sheetData>
  <autoFilter xmlns:etc="http://www.wps.cn/officeDocument/2017/etCustomData" ref="A2:AE61" etc:filterBottomFollowUsedRange="0">
    <extLst/>
  </autoFilter>
  <mergeCells count="1">
    <mergeCell ref="A1:AE1"/>
  </mergeCell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78"/>
  <sheetViews>
    <sheetView workbookViewId="0">
      <pane xSplit="3" ySplit="2" topLeftCell="D69" activePane="bottomRight" state="frozen"/>
      <selection/>
      <selection pane="topRight"/>
      <selection pane="bottomLeft"/>
      <selection pane="bottomRight" activeCell="AB78" sqref="AB78"/>
    </sheetView>
  </sheetViews>
  <sheetFormatPr defaultColWidth="8.75" defaultRowHeight="14.25"/>
  <cols>
    <col min="2" max="2" width="9.875" customWidth="1"/>
    <col min="5" max="27" width="8.75" hidden="1" customWidth="1" outlineLevel="1"/>
    <col min="28" max="28" width="9" customWidth="1" collapsed="1"/>
  </cols>
  <sheetData>
    <row r="1" spans="1:31">
      <c r="A1" s="219" t="s">
        <v>245</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row>
    <row r="2" spans="1:29">
      <c r="A2" s="123" t="s">
        <v>1</v>
      </c>
      <c r="B2" s="123" t="s">
        <v>2</v>
      </c>
      <c r="C2" s="123" t="s">
        <v>3</v>
      </c>
      <c r="D2" s="123" t="s">
        <v>4</v>
      </c>
      <c r="E2" s="123" t="s">
        <v>5</v>
      </c>
      <c r="F2" s="123" t="s">
        <v>6</v>
      </c>
      <c r="G2" s="123" t="s">
        <v>7</v>
      </c>
      <c r="H2" s="123" t="s">
        <v>8</v>
      </c>
      <c r="I2" s="123" t="s">
        <v>9</v>
      </c>
      <c r="J2" s="123" t="s">
        <v>10</v>
      </c>
      <c r="K2" s="123" t="s">
        <v>11</v>
      </c>
      <c r="L2" s="123" t="s">
        <v>12</v>
      </c>
      <c r="M2" s="123" t="s">
        <v>13</v>
      </c>
      <c r="N2" s="123" t="s">
        <v>14</v>
      </c>
      <c r="O2" s="123" t="s">
        <v>15</v>
      </c>
      <c r="P2" s="123" t="s">
        <v>16</v>
      </c>
      <c r="Q2" s="123" t="s">
        <v>17</v>
      </c>
      <c r="R2" s="123" t="s">
        <v>18</v>
      </c>
      <c r="S2" s="123" t="s">
        <v>19</v>
      </c>
      <c r="T2" s="123" t="s">
        <v>20</v>
      </c>
      <c r="U2" s="123" t="s">
        <v>21</v>
      </c>
      <c r="V2" s="123" t="s">
        <v>22</v>
      </c>
      <c r="W2" s="123" t="s">
        <v>23</v>
      </c>
      <c r="X2" s="123" t="s">
        <v>24</v>
      </c>
      <c r="Y2" s="123" t="s">
        <v>25</v>
      </c>
      <c r="Z2" s="123" t="s">
        <v>26</v>
      </c>
      <c r="AA2" s="123" t="s">
        <v>27</v>
      </c>
      <c r="AB2" s="123" t="s">
        <v>28</v>
      </c>
      <c r="AC2" s="123" t="s">
        <v>29</v>
      </c>
    </row>
    <row r="3" spans="1:29">
      <c r="A3" s="123" t="s">
        <v>30</v>
      </c>
      <c r="B3" s="123" t="s">
        <v>246</v>
      </c>
      <c r="C3" s="123"/>
      <c r="D3" s="123"/>
      <c r="E3" s="123">
        <v>2</v>
      </c>
      <c r="F3" s="220"/>
      <c r="G3" s="123"/>
      <c r="H3" s="123"/>
      <c r="I3" s="123"/>
      <c r="J3" s="123"/>
      <c r="K3" s="123"/>
      <c r="L3" s="123"/>
      <c r="M3" s="123"/>
      <c r="N3" s="123"/>
      <c r="O3" s="123"/>
      <c r="P3" s="123"/>
      <c r="Q3" s="123"/>
      <c r="R3" s="123"/>
      <c r="S3" s="123"/>
      <c r="T3" s="123"/>
      <c r="U3" s="123"/>
      <c r="V3" s="123"/>
      <c r="W3" s="123"/>
      <c r="X3" s="123"/>
      <c r="Y3" s="123"/>
      <c r="Z3" s="123"/>
      <c r="AA3" s="123"/>
      <c r="AB3" s="123">
        <f t="shared" ref="AB3:AB30" si="0">SUM(E3:AA3)</f>
        <v>2</v>
      </c>
      <c r="AC3" s="123">
        <f>C3*D3*AB3/1000000</f>
        <v>0</v>
      </c>
    </row>
    <row r="4" spans="1:29">
      <c r="A4" s="123" t="s">
        <v>32</v>
      </c>
      <c r="B4" s="123" t="s">
        <v>247</v>
      </c>
      <c r="C4" s="123"/>
      <c r="D4" s="123"/>
      <c r="E4" s="123"/>
      <c r="F4" s="220">
        <v>1</v>
      </c>
      <c r="G4" s="123">
        <v>1</v>
      </c>
      <c r="H4" s="123"/>
      <c r="I4" s="123"/>
      <c r="J4" s="123"/>
      <c r="K4" s="123"/>
      <c r="L4" s="123"/>
      <c r="M4" s="123"/>
      <c r="N4" s="123"/>
      <c r="O4" s="123"/>
      <c r="P4" s="123"/>
      <c r="Q4" s="123"/>
      <c r="R4" s="123"/>
      <c r="S4" s="123"/>
      <c r="T4" s="123"/>
      <c r="U4" s="123"/>
      <c r="V4" s="123"/>
      <c r="W4" s="123"/>
      <c r="X4" s="123"/>
      <c r="Y4" s="123"/>
      <c r="Z4" s="123"/>
      <c r="AA4" s="123"/>
      <c r="AB4" s="123">
        <f t="shared" si="0"/>
        <v>2</v>
      </c>
      <c r="AC4" s="123">
        <f t="shared" ref="AC4:AC52" si="1">C4*D4*AB4/1000000</f>
        <v>0</v>
      </c>
    </row>
    <row r="5" spans="1:29">
      <c r="A5" s="123" t="s">
        <v>34</v>
      </c>
      <c r="B5" s="123" t="s">
        <v>248</v>
      </c>
      <c r="C5" s="123"/>
      <c r="D5" s="123"/>
      <c r="E5" s="123"/>
      <c r="F5" s="220">
        <v>1</v>
      </c>
      <c r="G5" s="123">
        <v>1</v>
      </c>
      <c r="H5" s="123"/>
      <c r="I5" s="123"/>
      <c r="J5" s="123"/>
      <c r="K5" s="123"/>
      <c r="L5" s="123"/>
      <c r="M5" s="123"/>
      <c r="N5" s="123"/>
      <c r="O5" s="123"/>
      <c r="P5" s="123"/>
      <c r="Q5" s="123"/>
      <c r="R5" s="123"/>
      <c r="S5" s="123"/>
      <c r="T5" s="123"/>
      <c r="U5" s="123"/>
      <c r="V5" s="123"/>
      <c r="W5" s="123"/>
      <c r="X5" s="123"/>
      <c r="Y5" s="123"/>
      <c r="Z5" s="123"/>
      <c r="AA5" s="123"/>
      <c r="AB5" s="123">
        <f t="shared" si="0"/>
        <v>2</v>
      </c>
      <c r="AC5" s="123">
        <f t="shared" si="1"/>
        <v>0</v>
      </c>
    </row>
    <row r="6" spans="1:29">
      <c r="A6" s="123" t="s">
        <v>36</v>
      </c>
      <c r="B6" s="123" t="s">
        <v>249</v>
      </c>
      <c r="C6" s="123"/>
      <c r="D6" s="123"/>
      <c r="E6" s="123"/>
      <c r="F6" s="220">
        <v>1</v>
      </c>
      <c r="G6" s="123"/>
      <c r="H6" s="123"/>
      <c r="I6" s="123"/>
      <c r="J6" s="123"/>
      <c r="K6" s="123"/>
      <c r="L6" s="123"/>
      <c r="M6" s="123"/>
      <c r="N6" s="123"/>
      <c r="O6" s="123"/>
      <c r="P6" s="123"/>
      <c r="Q6" s="123"/>
      <c r="R6" s="123"/>
      <c r="S6" s="123"/>
      <c r="T6" s="123"/>
      <c r="U6" s="123"/>
      <c r="V6" s="123"/>
      <c r="W6" s="123"/>
      <c r="X6" s="123"/>
      <c r="Y6" s="123"/>
      <c r="Z6" s="123"/>
      <c r="AA6" s="123"/>
      <c r="AB6" s="123">
        <f t="shared" si="0"/>
        <v>1</v>
      </c>
      <c r="AC6" s="123">
        <f t="shared" si="1"/>
        <v>0</v>
      </c>
    </row>
    <row r="7" spans="1:29">
      <c r="A7" s="123" t="s">
        <v>38</v>
      </c>
      <c r="B7" s="123" t="s">
        <v>250</v>
      </c>
      <c r="C7" s="123"/>
      <c r="D7" s="123"/>
      <c r="E7" s="123"/>
      <c r="F7" s="220">
        <v>2</v>
      </c>
      <c r="G7" s="123">
        <v>2</v>
      </c>
      <c r="H7" s="123"/>
      <c r="I7" s="123"/>
      <c r="J7" s="123"/>
      <c r="K7" s="123"/>
      <c r="L7" s="123"/>
      <c r="M7" s="123"/>
      <c r="N7" s="123"/>
      <c r="O7" s="123"/>
      <c r="P7" s="123"/>
      <c r="Q7" s="123"/>
      <c r="R7" s="123"/>
      <c r="S7" s="123"/>
      <c r="T7" s="123"/>
      <c r="U7" s="123"/>
      <c r="V7" s="123"/>
      <c r="W7" s="123"/>
      <c r="X7" s="123"/>
      <c r="Y7" s="123"/>
      <c r="Z7" s="123"/>
      <c r="AA7" s="123"/>
      <c r="AB7" s="123">
        <f t="shared" si="0"/>
        <v>4</v>
      </c>
      <c r="AC7" s="123">
        <f t="shared" si="1"/>
        <v>0</v>
      </c>
    </row>
    <row r="8" spans="1:29">
      <c r="A8" s="123" t="s">
        <v>40</v>
      </c>
      <c r="B8" s="123" t="s">
        <v>251</v>
      </c>
      <c r="C8" s="123"/>
      <c r="D8" s="123"/>
      <c r="E8" s="123"/>
      <c r="F8" s="123">
        <v>1</v>
      </c>
      <c r="G8" s="123">
        <v>1</v>
      </c>
      <c r="H8" s="123"/>
      <c r="I8" s="123"/>
      <c r="J8" s="123"/>
      <c r="K8" s="123"/>
      <c r="L8" s="123"/>
      <c r="M8" s="123"/>
      <c r="N8" s="123"/>
      <c r="O8" s="123"/>
      <c r="P8" s="123"/>
      <c r="Q8" s="123"/>
      <c r="R8" s="123"/>
      <c r="S8" s="123"/>
      <c r="T8" s="123"/>
      <c r="U8" s="123"/>
      <c r="V8" s="123"/>
      <c r="W8" s="123"/>
      <c r="X8" s="123"/>
      <c r="Y8" s="123"/>
      <c r="Z8" s="123"/>
      <c r="AA8" s="123"/>
      <c r="AB8" s="123">
        <f t="shared" si="0"/>
        <v>2</v>
      </c>
      <c r="AC8" s="123">
        <f t="shared" si="1"/>
        <v>0</v>
      </c>
    </row>
    <row r="9" spans="1:29">
      <c r="A9" s="123" t="s">
        <v>42</v>
      </c>
      <c r="B9" s="123" t="s">
        <v>252</v>
      </c>
      <c r="C9" s="123"/>
      <c r="D9" s="123"/>
      <c r="E9" s="123"/>
      <c r="F9" s="123">
        <v>1</v>
      </c>
      <c r="G9" s="123">
        <v>1</v>
      </c>
      <c r="H9" s="123"/>
      <c r="I9" s="123"/>
      <c r="J9" s="123"/>
      <c r="K9" s="123"/>
      <c r="L9" s="123"/>
      <c r="M9" s="123"/>
      <c r="N9" s="123"/>
      <c r="O9" s="123"/>
      <c r="P9" s="123"/>
      <c r="Q9" s="123"/>
      <c r="R9" s="123"/>
      <c r="S9" s="123"/>
      <c r="T9" s="123"/>
      <c r="U9" s="123"/>
      <c r="V9" s="123"/>
      <c r="W9" s="123"/>
      <c r="X9" s="123"/>
      <c r="Y9" s="123"/>
      <c r="Z9" s="123"/>
      <c r="AA9" s="123"/>
      <c r="AB9" s="123">
        <f t="shared" si="0"/>
        <v>2</v>
      </c>
      <c r="AC9" s="123">
        <f t="shared" si="1"/>
        <v>0</v>
      </c>
    </row>
    <row r="10" spans="1:29">
      <c r="A10" s="123" t="s">
        <v>44</v>
      </c>
      <c r="B10" s="123" t="s">
        <v>253</v>
      </c>
      <c r="C10" s="123"/>
      <c r="D10" s="123"/>
      <c r="E10" s="123"/>
      <c r="F10" s="123">
        <v>1</v>
      </c>
      <c r="G10" s="123"/>
      <c r="H10" s="123"/>
      <c r="I10" s="123"/>
      <c r="J10" s="123"/>
      <c r="K10" s="123"/>
      <c r="L10" s="123"/>
      <c r="M10" s="123"/>
      <c r="N10" s="123"/>
      <c r="O10" s="123"/>
      <c r="P10" s="123"/>
      <c r="Q10" s="123"/>
      <c r="R10" s="123"/>
      <c r="S10" s="123"/>
      <c r="T10" s="123"/>
      <c r="U10" s="123"/>
      <c r="V10" s="123"/>
      <c r="W10" s="123"/>
      <c r="X10" s="123"/>
      <c r="Y10" s="123"/>
      <c r="Z10" s="123"/>
      <c r="AA10" s="123"/>
      <c r="AB10" s="123">
        <f t="shared" si="0"/>
        <v>1</v>
      </c>
      <c r="AC10" s="123">
        <f t="shared" si="1"/>
        <v>0</v>
      </c>
    </row>
    <row r="11" spans="1:29">
      <c r="A11" s="123" t="s">
        <v>46</v>
      </c>
      <c r="B11" s="123" t="s">
        <v>201</v>
      </c>
      <c r="C11" s="123"/>
      <c r="D11" s="123"/>
      <c r="E11" s="123"/>
      <c r="F11" s="123">
        <v>2</v>
      </c>
      <c r="G11" s="123"/>
      <c r="H11" s="123"/>
      <c r="I11" s="123"/>
      <c r="J11" s="123"/>
      <c r="K11" s="123"/>
      <c r="L11" s="123"/>
      <c r="M11" s="123"/>
      <c r="N11" s="123"/>
      <c r="O11" s="123"/>
      <c r="P11" s="123"/>
      <c r="Q11" s="123"/>
      <c r="R11" s="123"/>
      <c r="S11" s="123"/>
      <c r="T11" s="123"/>
      <c r="U11" s="123"/>
      <c r="V11" s="123"/>
      <c r="W11" s="123"/>
      <c r="X11" s="123"/>
      <c r="Y11" s="123"/>
      <c r="Z11" s="123"/>
      <c r="AA11" s="123"/>
      <c r="AB11" s="123">
        <f t="shared" si="0"/>
        <v>2</v>
      </c>
      <c r="AC11" s="123">
        <f t="shared" si="1"/>
        <v>0</v>
      </c>
    </row>
    <row r="12" spans="1:29">
      <c r="A12" s="123" t="s">
        <v>48</v>
      </c>
      <c r="B12" s="123" t="s">
        <v>254</v>
      </c>
      <c r="C12" s="123"/>
      <c r="D12" s="123"/>
      <c r="E12" s="123"/>
      <c r="F12" s="123">
        <v>1</v>
      </c>
      <c r="G12" s="123"/>
      <c r="H12" s="123"/>
      <c r="I12" s="123"/>
      <c r="J12" s="123"/>
      <c r="K12" s="123"/>
      <c r="L12" s="123"/>
      <c r="M12" s="123"/>
      <c r="N12" s="123"/>
      <c r="O12" s="123"/>
      <c r="P12" s="123"/>
      <c r="Q12" s="123"/>
      <c r="R12" s="123"/>
      <c r="S12" s="123"/>
      <c r="T12" s="123"/>
      <c r="U12" s="123"/>
      <c r="V12" s="123"/>
      <c r="W12" s="123"/>
      <c r="X12" s="123"/>
      <c r="Y12" s="123"/>
      <c r="Z12" s="123"/>
      <c r="AA12" s="123"/>
      <c r="AB12" s="123">
        <f t="shared" si="0"/>
        <v>1</v>
      </c>
      <c r="AC12" s="123">
        <f t="shared" si="1"/>
        <v>0</v>
      </c>
    </row>
    <row r="13" spans="1:29">
      <c r="A13" s="123" t="s">
        <v>50</v>
      </c>
      <c r="B13" s="123" t="s">
        <v>207</v>
      </c>
      <c r="C13" s="123"/>
      <c r="D13" s="123"/>
      <c r="E13" s="123"/>
      <c r="F13" s="123">
        <v>6</v>
      </c>
      <c r="G13" s="123"/>
      <c r="H13" s="123"/>
      <c r="I13" s="123"/>
      <c r="J13" s="123"/>
      <c r="K13" s="123"/>
      <c r="L13" s="123"/>
      <c r="M13" s="123"/>
      <c r="N13" s="123"/>
      <c r="O13" s="123"/>
      <c r="P13" s="123"/>
      <c r="Q13" s="123"/>
      <c r="R13" s="123"/>
      <c r="S13" s="123"/>
      <c r="T13" s="123"/>
      <c r="U13" s="123"/>
      <c r="V13" s="123"/>
      <c r="W13" s="123"/>
      <c r="X13" s="123"/>
      <c r="Y13" s="123"/>
      <c r="Z13" s="123"/>
      <c r="AA13" s="123"/>
      <c r="AB13" s="123">
        <f t="shared" si="0"/>
        <v>6</v>
      </c>
      <c r="AC13" s="123">
        <f t="shared" si="1"/>
        <v>0</v>
      </c>
    </row>
    <row r="14" spans="1:29">
      <c r="A14" s="123" t="s">
        <v>52</v>
      </c>
      <c r="B14" s="123" t="s">
        <v>255</v>
      </c>
      <c r="C14" s="123"/>
      <c r="D14" s="123"/>
      <c r="E14" s="123"/>
      <c r="F14" s="123">
        <v>4</v>
      </c>
      <c r="G14" s="123"/>
      <c r="H14" s="123"/>
      <c r="I14" s="123"/>
      <c r="J14" s="123"/>
      <c r="K14" s="123"/>
      <c r="L14" s="123"/>
      <c r="M14" s="123"/>
      <c r="N14" s="123"/>
      <c r="O14" s="123"/>
      <c r="P14" s="123"/>
      <c r="Q14" s="123"/>
      <c r="R14" s="123"/>
      <c r="S14" s="123"/>
      <c r="T14" s="123"/>
      <c r="U14" s="123"/>
      <c r="V14" s="123"/>
      <c r="W14" s="123"/>
      <c r="X14" s="123"/>
      <c r="Y14" s="123"/>
      <c r="Z14" s="123"/>
      <c r="AA14" s="123"/>
      <c r="AB14" s="123">
        <f t="shared" si="0"/>
        <v>4</v>
      </c>
      <c r="AC14" s="123">
        <f t="shared" si="1"/>
        <v>0</v>
      </c>
    </row>
    <row r="15" spans="1:29">
      <c r="A15" s="123" t="s">
        <v>54</v>
      </c>
      <c r="B15" s="123" t="s">
        <v>256</v>
      </c>
      <c r="C15" s="123"/>
      <c r="D15" s="123"/>
      <c r="E15" s="123"/>
      <c r="F15" s="123">
        <v>5</v>
      </c>
      <c r="G15" s="123"/>
      <c r="H15" s="123"/>
      <c r="I15" s="123"/>
      <c r="J15" s="123"/>
      <c r="K15" s="123"/>
      <c r="L15" s="123"/>
      <c r="M15" s="123"/>
      <c r="N15" s="123"/>
      <c r="O15" s="123"/>
      <c r="P15" s="123"/>
      <c r="Q15" s="123"/>
      <c r="R15" s="123"/>
      <c r="S15" s="123"/>
      <c r="T15" s="123"/>
      <c r="U15" s="123"/>
      <c r="V15" s="123"/>
      <c r="W15" s="123"/>
      <c r="X15" s="123"/>
      <c r="Y15" s="123"/>
      <c r="Z15" s="123"/>
      <c r="AA15" s="123"/>
      <c r="AB15" s="123">
        <f t="shared" si="0"/>
        <v>5</v>
      </c>
      <c r="AC15" s="123">
        <f t="shared" si="1"/>
        <v>0</v>
      </c>
    </row>
    <row r="16" spans="1:29">
      <c r="A16" s="123" t="s">
        <v>56</v>
      </c>
      <c r="B16" s="123" t="s">
        <v>257</v>
      </c>
      <c r="C16" s="123"/>
      <c r="D16" s="123"/>
      <c r="E16" s="123"/>
      <c r="F16" s="123">
        <v>5</v>
      </c>
      <c r="G16" s="123"/>
      <c r="H16" s="123"/>
      <c r="I16" s="123"/>
      <c r="J16" s="123"/>
      <c r="K16" s="123"/>
      <c r="L16" s="123"/>
      <c r="M16" s="123"/>
      <c r="N16" s="123"/>
      <c r="O16" s="123"/>
      <c r="P16" s="123"/>
      <c r="Q16" s="123"/>
      <c r="R16" s="123"/>
      <c r="S16" s="123"/>
      <c r="T16" s="123"/>
      <c r="U16" s="123"/>
      <c r="V16" s="123"/>
      <c r="W16" s="123"/>
      <c r="X16" s="123"/>
      <c r="Y16" s="123"/>
      <c r="Z16" s="123"/>
      <c r="AA16" s="123"/>
      <c r="AB16" s="123">
        <f t="shared" si="0"/>
        <v>5</v>
      </c>
      <c r="AC16" s="123">
        <f t="shared" si="1"/>
        <v>0</v>
      </c>
    </row>
    <row r="17" spans="1:29">
      <c r="A17" s="123" t="s">
        <v>58</v>
      </c>
      <c r="B17" s="123" t="s">
        <v>258</v>
      </c>
      <c r="C17" s="123"/>
      <c r="D17" s="123"/>
      <c r="E17" s="123"/>
      <c r="F17" s="123">
        <v>1</v>
      </c>
      <c r="G17" s="123"/>
      <c r="H17" s="123"/>
      <c r="I17" s="123"/>
      <c r="J17" s="123"/>
      <c r="K17" s="123"/>
      <c r="L17" s="123"/>
      <c r="M17" s="123"/>
      <c r="N17" s="123"/>
      <c r="O17" s="123"/>
      <c r="P17" s="123"/>
      <c r="Q17" s="123"/>
      <c r="R17" s="123"/>
      <c r="S17" s="123"/>
      <c r="T17" s="123"/>
      <c r="U17" s="123"/>
      <c r="V17" s="123"/>
      <c r="W17" s="123"/>
      <c r="X17" s="123"/>
      <c r="Y17" s="123"/>
      <c r="Z17" s="123"/>
      <c r="AA17" s="123"/>
      <c r="AB17" s="123">
        <f t="shared" si="0"/>
        <v>1</v>
      </c>
      <c r="AC17" s="123">
        <f t="shared" si="1"/>
        <v>0</v>
      </c>
    </row>
    <row r="18" spans="1:29">
      <c r="A18" s="123" t="s">
        <v>60</v>
      </c>
      <c r="B18" s="123" t="s">
        <v>259</v>
      </c>
      <c r="C18" s="123"/>
      <c r="D18" s="123"/>
      <c r="E18" s="123"/>
      <c r="F18" s="123">
        <v>2</v>
      </c>
      <c r="G18" s="123">
        <v>2</v>
      </c>
      <c r="H18" s="123"/>
      <c r="I18" s="123"/>
      <c r="J18" s="123"/>
      <c r="K18" s="123"/>
      <c r="L18" s="123"/>
      <c r="M18" s="123"/>
      <c r="N18" s="123"/>
      <c r="O18" s="123"/>
      <c r="P18" s="123"/>
      <c r="Q18" s="123"/>
      <c r="R18" s="123"/>
      <c r="S18" s="123"/>
      <c r="T18" s="123"/>
      <c r="U18" s="123"/>
      <c r="V18" s="123"/>
      <c r="W18" s="123"/>
      <c r="X18" s="123"/>
      <c r="Y18" s="123"/>
      <c r="Z18" s="123"/>
      <c r="AA18" s="123"/>
      <c r="AB18" s="123">
        <f t="shared" si="0"/>
        <v>4</v>
      </c>
      <c r="AC18" s="123">
        <f t="shared" si="1"/>
        <v>0</v>
      </c>
    </row>
    <row r="19" spans="1:29">
      <c r="A19" s="123" t="s">
        <v>62</v>
      </c>
      <c r="B19" s="123" t="s">
        <v>260</v>
      </c>
      <c r="C19" s="123"/>
      <c r="D19" s="123"/>
      <c r="E19" s="123"/>
      <c r="F19" s="123">
        <v>6</v>
      </c>
      <c r="G19" s="123">
        <v>6</v>
      </c>
      <c r="H19" s="123"/>
      <c r="I19" s="123"/>
      <c r="J19" s="123"/>
      <c r="K19" s="123"/>
      <c r="L19" s="123"/>
      <c r="M19" s="123"/>
      <c r="N19" s="123"/>
      <c r="O19" s="123"/>
      <c r="P19" s="123"/>
      <c r="Q19" s="123"/>
      <c r="R19" s="123"/>
      <c r="S19" s="123"/>
      <c r="T19" s="123"/>
      <c r="U19" s="123"/>
      <c r="V19" s="123"/>
      <c r="W19" s="123"/>
      <c r="X19" s="123"/>
      <c r="Y19" s="123"/>
      <c r="Z19" s="123"/>
      <c r="AA19" s="123"/>
      <c r="AB19" s="123">
        <f t="shared" si="0"/>
        <v>12</v>
      </c>
      <c r="AC19" s="123">
        <f t="shared" si="1"/>
        <v>0</v>
      </c>
    </row>
    <row r="20" spans="1:29">
      <c r="A20" s="123" t="s">
        <v>64</v>
      </c>
      <c r="B20" s="123" t="s">
        <v>261</v>
      </c>
      <c r="C20" s="123"/>
      <c r="D20" s="123"/>
      <c r="E20" s="123"/>
      <c r="F20" s="123">
        <v>1</v>
      </c>
      <c r="G20" s="123"/>
      <c r="H20" s="123"/>
      <c r="I20" s="123"/>
      <c r="J20" s="123"/>
      <c r="K20" s="123"/>
      <c r="L20" s="123"/>
      <c r="M20" s="123"/>
      <c r="N20" s="123"/>
      <c r="O20" s="123"/>
      <c r="P20" s="123"/>
      <c r="Q20" s="123"/>
      <c r="R20" s="123"/>
      <c r="S20" s="123"/>
      <c r="T20" s="123"/>
      <c r="U20" s="123"/>
      <c r="V20" s="123"/>
      <c r="W20" s="123"/>
      <c r="X20" s="123"/>
      <c r="Y20" s="123"/>
      <c r="Z20" s="123"/>
      <c r="AA20" s="123"/>
      <c r="AB20" s="123">
        <f t="shared" si="0"/>
        <v>1</v>
      </c>
      <c r="AC20" s="123">
        <f t="shared" si="1"/>
        <v>0</v>
      </c>
    </row>
    <row r="21" spans="1:29">
      <c r="A21" s="123" t="s">
        <v>66</v>
      </c>
      <c r="B21" s="123" t="s">
        <v>262</v>
      </c>
      <c r="C21" s="123"/>
      <c r="D21" s="123"/>
      <c r="E21" s="123"/>
      <c r="F21" s="123">
        <v>8</v>
      </c>
      <c r="G21" s="123">
        <v>9</v>
      </c>
      <c r="H21" s="123"/>
      <c r="I21" s="123"/>
      <c r="J21" s="123"/>
      <c r="K21" s="123"/>
      <c r="L21" s="123"/>
      <c r="M21" s="123"/>
      <c r="N21" s="123"/>
      <c r="O21" s="123"/>
      <c r="P21" s="123"/>
      <c r="Q21" s="123"/>
      <c r="R21" s="123"/>
      <c r="S21" s="123"/>
      <c r="T21" s="123"/>
      <c r="U21" s="123"/>
      <c r="V21" s="123"/>
      <c r="W21" s="123"/>
      <c r="X21" s="123"/>
      <c r="Y21" s="123"/>
      <c r="Z21" s="123"/>
      <c r="AA21" s="123"/>
      <c r="AB21" s="123">
        <f t="shared" si="0"/>
        <v>17</v>
      </c>
      <c r="AC21" s="123">
        <f t="shared" si="1"/>
        <v>0</v>
      </c>
    </row>
    <row r="22" spans="1:29">
      <c r="A22" s="123" t="s">
        <v>68</v>
      </c>
      <c r="B22" s="123" t="s">
        <v>263</v>
      </c>
      <c r="C22" s="123"/>
      <c r="D22" s="123"/>
      <c r="E22" s="123"/>
      <c r="F22" s="123">
        <v>1</v>
      </c>
      <c r="G22" s="123">
        <v>2</v>
      </c>
      <c r="H22" s="123"/>
      <c r="I22" s="123"/>
      <c r="J22" s="123"/>
      <c r="K22" s="123"/>
      <c r="L22" s="123"/>
      <c r="M22" s="123"/>
      <c r="N22" s="123"/>
      <c r="O22" s="123"/>
      <c r="P22" s="123"/>
      <c r="Q22" s="123"/>
      <c r="R22" s="123"/>
      <c r="S22" s="123"/>
      <c r="T22" s="123"/>
      <c r="U22" s="123"/>
      <c r="V22" s="123"/>
      <c r="W22" s="123"/>
      <c r="X22" s="123"/>
      <c r="Y22" s="123"/>
      <c r="Z22" s="123"/>
      <c r="AA22" s="123"/>
      <c r="AB22" s="123">
        <f t="shared" si="0"/>
        <v>3</v>
      </c>
      <c r="AC22" s="123">
        <f t="shared" si="1"/>
        <v>0</v>
      </c>
    </row>
    <row r="23" spans="1:29">
      <c r="A23" s="123" t="s">
        <v>70</v>
      </c>
      <c r="B23" s="123" t="s">
        <v>264</v>
      </c>
      <c r="C23" s="123"/>
      <c r="D23" s="123"/>
      <c r="E23" s="123"/>
      <c r="F23" s="123">
        <v>3</v>
      </c>
      <c r="G23" s="123">
        <v>4</v>
      </c>
      <c r="H23" s="123"/>
      <c r="I23" s="123"/>
      <c r="J23" s="123"/>
      <c r="K23" s="123"/>
      <c r="L23" s="123"/>
      <c r="M23" s="123"/>
      <c r="N23" s="123"/>
      <c r="O23" s="123"/>
      <c r="P23" s="123"/>
      <c r="Q23" s="123"/>
      <c r="R23" s="123"/>
      <c r="S23" s="123"/>
      <c r="T23" s="123"/>
      <c r="U23" s="123"/>
      <c r="V23" s="123"/>
      <c r="W23" s="123"/>
      <c r="X23" s="123"/>
      <c r="Y23" s="123"/>
      <c r="Z23" s="123"/>
      <c r="AA23" s="123"/>
      <c r="AB23" s="123">
        <f t="shared" si="0"/>
        <v>7</v>
      </c>
      <c r="AC23" s="123">
        <f t="shared" si="1"/>
        <v>0</v>
      </c>
    </row>
    <row r="24" spans="1:29">
      <c r="A24" s="123" t="s">
        <v>72</v>
      </c>
      <c r="B24" s="123" t="s">
        <v>265</v>
      </c>
      <c r="C24" s="123"/>
      <c r="D24" s="123"/>
      <c r="E24" s="123"/>
      <c r="F24" s="123">
        <v>3</v>
      </c>
      <c r="G24" s="123">
        <v>3</v>
      </c>
      <c r="H24" s="123"/>
      <c r="I24" s="123"/>
      <c r="J24" s="123"/>
      <c r="K24" s="123"/>
      <c r="L24" s="123"/>
      <c r="M24" s="123"/>
      <c r="N24" s="123"/>
      <c r="O24" s="123"/>
      <c r="P24" s="123"/>
      <c r="Q24" s="123"/>
      <c r="R24" s="123"/>
      <c r="S24" s="123"/>
      <c r="T24" s="123"/>
      <c r="U24" s="123"/>
      <c r="V24" s="123"/>
      <c r="W24" s="123"/>
      <c r="X24" s="123"/>
      <c r="Y24" s="123"/>
      <c r="Z24" s="123"/>
      <c r="AA24" s="123"/>
      <c r="AB24" s="123">
        <f t="shared" si="0"/>
        <v>6</v>
      </c>
      <c r="AC24" s="123">
        <f t="shared" si="1"/>
        <v>0</v>
      </c>
    </row>
    <row r="25" spans="1:29">
      <c r="A25" s="123" t="s">
        <v>74</v>
      </c>
      <c r="B25" s="220" t="s">
        <v>266</v>
      </c>
      <c r="C25" s="123"/>
      <c r="D25" s="123"/>
      <c r="E25" s="123"/>
      <c r="F25" s="123">
        <v>1</v>
      </c>
      <c r="G25" s="123">
        <v>1</v>
      </c>
      <c r="H25" s="123"/>
      <c r="I25" s="123"/>
      <c r="J25" s="123"/>
      <c r="K25" s="123"/>
      <c r="L25" s="123"/>
      <c r="M25" s="123"/>
      <c r="N25" s="123"/>
      <c r="O25" s="123"/>
      <c r="P25" s="123"/>
      <c r="Q25" s="123"/>
      <c r="R25" s="123"/>
      <c r="S25" s="123"/>
      <c r="T25" s="123"/>
      <c r="U25" s="123"/>
      <c r="V25" s="123"/>
      <c r="W25" s="123"/>
      <c r="X25" s="123"/>
      <c r="Y25" s="123"/>
      <c r="Z25" s="123"/>
      <c r="AA25" s="123"/>
      <c r="AB25" s="123">
        <f t="shared" si="0"/>
        <v>2</v>
      </c>
      <c r="AC25" s="123">
        <f t="shared" si="1"/>
        <v>0</v>
      </c>
    </row>
    <row r="26" spans="1:29">
      <c r="A26" s="123" t="s">
        <v>76</v>
      </c>
      <c r="B26" s="123" t="s">
        <v>267</v>
      </c>
      <c r="C26" s="123"/>
      <c r="D26" s="123"/>
      <c r="E26" s="123"/>
      <c r="F26" s="123">
        <v>1</v>
      </c>
      <c r="G26" s="123">
        <v>1</v>
      </c>
      <c r="H26" s="123"/>
      <c r="I26" s="123"/>
      <c r="J26" s="123"/>
      <c r="K26" s="123"/>
      <c r="L26" s="123"/>
      <c r="M26" s="123"/>
      <c r="N26" s="123"/>
      <c r="O26" s="123"/>
      <c r="P26" s="123"/>
      <c r="Q26" s="123"/>
      <c r="R26" s="123"/>
      <c r="S26" s="123"/>
      <c r="T26" s="123"/>
      <c r="U26" s="123"/>
      <c r="V26" s="123"/>
      <c r="W26" s="123"/>
      <c r="X26" s="123"/>
      <c r="Y26" s="123"/>
      <c r="Z26" s="123"/>
      <c r="AA26" s="123"/>
      <c r="AB26" s="123">
        <f t="shared" si="0"/>
        <v>2</v>
      </c>
      <c r="AC26" s="123">
        <f t="shared" si="1"/>
        <v>0</v>
      </c>
    </row>
    <row r="27" spans="1:29">
      <c r="A27" s="123" t="s">
        <v>78</v>
      </c>
      <c r="B27" s="123" t="s">
        <v>268</v>
      </c>
      <c r="C27" s="123"/>
      <c r="D27" s="123"/>
      <c r="E27" s="123"/>
      <c r="F27" s="123">
        <v>1</v>
      </c>
      <c r="G27" s="123">
        <v>1</v>
      </c>
      <c r="H27" s="123"/>
      <c r="I27" s="123"/>
      <c r="J27" s="123"/>
      <c r="K27" s="123"/>
      <c r="L27" s="123"/>
      <c r="M27" s="123"/>
      <c r="N27" s="123"/>
      <c r="O27" s="123"/>
      <c r="P27" s="123"/>
      <c r="Q27" s="123"/>
      <c r="R27" s="123"/>
      <c r="S27" s="123"/>
      <c r="T27" s="123"/>
      <c r="U27" s="123"/>
      <c r="V27" s="123"/>
      <c r="W27" s="123"/>
      <c r="X27" s="123"/>
      <c r="Y27" s="123"/>
      <c r="Z27" s="123"/>
      <c r="AA27" s="123"/>
      <c r="AB27" s="123">
        <f t="shared" si="0"/>
        <v>2</v>
      </c>
      <c r="AC27" s="123">
        <f t="shared" si="1"/>
        <v>0</v>
      </c>
    </row>
    <row r="28" spans="1:29">
      <c r="A28" s="123" t="s">
        <v>80</v>
      </c>
      <c r="B28" s="123" t="s">
        <v>269</v>
      </c>
      <c r="C28" s="123"/>
      <c r="D28" s="123"/>
      <c r="E28" s="123"/>
      <c r="F28" s="123"/>
      <c r="G28" s="123">
        <v>1</v>
      </c>
      <c r="H28" s="123"/>
      <c r="I28" s="123"/>
      <c r="J28" s="123"/>
      <c r="K28" s="123"/>
      <c r="L28" s="123"/>
      <c r="M28" s="123"/>
      <c r="N28" s="123"/>
      <c r="O28" s="123"/>
      <c r="P28" s="123"/>
      <c r="Q28" s="123"/>
      <c r="R28" s="123"/>
      <c r="S28" s="123"/>
      <c r="T28" s="123"/>
      <c r="U28" s="123"/>
      <c r="V28" s="123"/>
      <c r="W28" s="123"/>
      <c r="X28" s="123"/>
      <c r="Y28" s="123"/>
      <c r="Z28" s="123"/>
      <c r="AA28" s="123"/>
      <c r="AB28" s="123">
        <f t="shared" si="0"/>
        <v>1</v>
      </c>
      <c r="AC28" s="123">
        <f t="shared" si="1"/>
        <v>0</v>
      </c>
    </row>
    <row r="29" spans="1:29">
      <c r="A29" s="123" t="s">
        <v>82</v>
      </c>
      <c r="B29" s="123" t="s">
        <v>234</v>
      </c>
      <c r="C29" s="123"/>
      <c r="D29" s="123"/>
      <c r="E29" s="123"/>
      <c r="F29" s="123"/>
      <c r="G29" s="123">
        <v>1</v>
      </c>
      <c r="H29" s="123">
        <v>2</v>
      </c>
      <c r="I29" s="123">
        <v>2</v>
      </c>
      <c r="J29" s="123">
        <v>2</v>
      </c>
      <c r="K29" s="123">
        <v>2</v>
      </c>
      <c r="L29" s="123">
        <v>2</v>
      </c>
      <c r="M29" s="123">
        <v>2</v>
      </c>
      <c r="N29" s="123">
        <v>2</v>
      </c>
      <c r="O29" s="123">
        <v>2</v>
      </c>
      <c r="P29" s="123">
        <v>2</v>
      </c>
      <c r="Q29" s="123">
        <v>2</v>
      </c>
      <c r="R29" s="123">
        <v>2</v>
      </c>
      <c r="S29" s="123">
        <v>2</v>
      </c>
      <c r="T29" s="123">
        <v>2</v>
      </c>
      <c r="U29" s="123">
        <v>2</v>
      </c>
      <c r="V29" s="123">
        <v>2</v>
      </c>
      <c r="W29" s="123">
        <v>2</v>
      </c>
      <c r="X29" s="123"/>
      <c r="Y29" s="123">
        <v>2</v>
      </c>
      <c r="Z29" s="123">
        <v>2</v>
      </c>
      <c r="AA29" s="123"/>
      <c r="AB29" s="123">
        <f t="shared" si="0"/>
        <v>37</v>
      </c>
      <c r="AC29" s="123">
        <f t="shared" si="1"/>
        <v>0</v>
      </c>
    </row>
    <row r="30" spans="1:29">
      <c r="A30" s="123" t="s">
        <v>84</v>
      </c>
      <c r="B30" s="123" t="s">
        <v>222</v>
      </c>
      <c r="C30" s="123"/>
      <c r="D30" s="123"/>
      <c r="E30" s="123"/>
      <c r="F30" s="123"/>
      <c r="G30" s="123">
        <v>2</v>
      </c>
      <c r="H30" s="123"/>
      <c r="I30" s="123"/>
      <c r="J30" s="123"/>
      <c r="K30" s="123"/>
      <c r="L30" s="123"/>
      <c r="M30" s="123"/>
      <c r="N30" s="123"/>
      <c r="O30" s="123"/>
      <c r="P30" s="123"/>
      <c r="Q30" s="123"/>
      <c r="R30" s="123"/>
      <c r="S30" s="123"/>
      <c r="T30" s="123"/>
      <c r="U30" s="123"/>
      <c r="V30" s="123"/>
      <c r="W30" s="123"/>
      <c r="X30" s="123"/>
      <c r="Y30" s="123"/>
      <c r="Z30" s="123"/>
      <c r="AA30" s="123"/>
      <c r="AB30" s="123">
        <f t="shared" si="0"/>
        <v>2</v>
      </c>
      <c r="AC30" s="123">
        <f t="shared" si="1"/>
        <v>0</v>
      </c>
    </row>
    <row r="31" spans="1:29">
      <c r="A31" s="123" t="s">
        <v>86</v>
      </c>
      <c r="B31" s="123" t="s">
        <v>211</v>
      </c>
      <c r="C31" s="123"/>
      <c r="D31" s="123"/>
      <c r="E31" s="123"/>
      <c r="F31" s="123"/>
      <c r="G31" s="123">
        <v>2</v>
      </c>
      <c r="H31" s="123"/>
      <c r="I31" s="123"/>
      <c r="J31" s="123"/>
      <c r="K31" s="123"/>
      <c r="L31" s="123"/>
      <c r="M31" s="123"/>
      <c r="N31" s="123"/>
      <c r="O31" s="123"/>
      <c r="P31" s="123"/>
      <c r="Q31" s="123"/>
      <c r="R31" s="123"/>
      <c r="S31" s="123"/>
      <c r="T31" s="123"/>
      <c r="U31" s="123"/>
      <c r="V31" s="123"/>
      <c r="W31" s="123"/>
      <c r="X31" s="123"/>
      <c r="Y31" s="123"/>
      <c r="Z31" s="123"/>
      <c r="AA31" s="123"/>
      <c r="AB31" s="123">
        <f t="shared" ref="AB31:AB52" si="2">SUM(E31:AA31)</f>
        <v>2</v>
      </c>
      <c r="AC31" s="123">
        <f t="shared" si="1"/>
        <v>0</v>
      </c>
    </row>
    <row r="32" spans="1:29">
      <c r="A32" s="123" t="s">
        <v>88</v>
      </c>
      <c r="B32" s="123" t="s">
        <v>270</v>
      </c>
      <c r="C32" s="123"/>
      <c r="D32" s="123"/>
      <c r="E32" s="123"/>
      <c r="F32" s="123"/>
      <c r="G32" s="123">
        <v>1</v>
      </c>
      <c r="H32" s="123"/>
      <c r="I32" s="123"/>
      <c r="J32" s="123"/>
      <c r="K32" s="123"/>
      <c r="L32" s="123"/>
      <c r="M32" s="123"/>
      <c r="N32" s="123"/>
      <c r="O32" s="123"/>
      <c r="P32" s="123"/>
      <c r="Q32" s="123"/>
      <c r="R32" s="123"/>
      <c r="S32" s="123"/>
      <c r="T32" s="123"/>
      <c r="U32" s="123"/>
      <c r="V32" s="123"/>
      <c r="W32" s="123"/>
      <c r="X32" s="123"/>
      <c r="Y32" s="123"/>
      <c r="Z32" s="123"/>
      <c r="AA32" s="123"/>
      <c r="AB32" s="123">
        <f t="shared" si="2"/>
        <v>1</v>
      </c>
      <c r="AC32" s="123">
        <f t="shared" si="1"/>
        <v>0</v>
      </c>
    </row>
    <row r="33" spans="1:29">
      <c r="A33" s="123" t="s">
        <v>90</v>
      </c>
      <c r="B33" s="123" t="s">
        <v>109</v>
      </c>
      <c r="C33" s="123"/>
      <c r="D33" s="123"/>
      <c r="E33" s="123"/>
      <c r="F33" s="123"/>
      <c r="G33" s="123">
        <v>3</v>
      </c>
      <c r="H33" s="123">
        <v>6</v>
      </c>
      <c r="I33" s="123">
        <v>6</v>
      </c>
      <c r="J33" s="123">
        <v>6</v>
      </c>
      <c r="K33" s="123">
        <v>6</v>
      </c>
      <c r="L33" s="123">
        <v>6</v>
      </c>
      <c r="M33" s="123">
        <v>6</v>
      </c>
      <c r="N33" s="123">
        <v>6</v>
      </c>
      <c r="O33" s="123">
        <v>6</v>
      </c>
      <c r="P33" s="123">
        <v>6</v>
      </c>
      <c r="Q33" s="123">
        <v>6</v>
      </c>
      <c r="R33" s="123">
        <v>6</v>
      </c>
      <c r="S33" s="123">
        <v>6</v>
      </c>
      <c r="T33" s="123">
        <v>6</v>
      </c>
      <c r="U33" s="123">
        <v>6</v>
      </c>
      <c r="V33" s="123">
        <v>6</v>
      </c>
      <c r="W33" s="123">
        <v>6</v>
      </c>
      <c r="X33" s="123">
        <v>6</v>
      </c>
      <c r="Y33" s="123">
        <v>6</v>
      </c>
      <c r="Z33" s="123">
        <v>6</v>
      </c>
      <c r="AA33" s="123"/>
      <c r="AB33" s="123">
        <f t="shared" si="2"/>
        <v>117</v>
      </c>
      <c r="AC33" s="123">
        <f t="shared" si="1"/>
        <v>0</v>
      </c>
    </row>
    <row r="34" spans="1:29">
      <c r="A34" s="123" t="s">
        <v>92</v>
      </c>
      <c r="B34" s="123" t="s">
        <v>162</v>
      </c>
      <c r="C34" s="123"/>
      <c r="D34" s="123"/>
      <c r="E34" s="123"/>
      <c r="F34" s="123"/>
      <c r="G34" s="123">
        <v>2</v>
      </c>
      <c r="H34" s="123">
        <v>4</v>
      </c>
      <c r="I34" s="123">
        <v>4</v>
      </c>
      <c r="J34" s="123">
        <v>4</v>
      </c>
      <c r="K34" s="123">
        <v>4</v>
      </c>
      <c r="L34" s="123">
        <v>4</v>
      </c>
      <c r="M34" s="123">
        <v>4</v>
      </c>
      <c r="N34" s="123">
        <v>4</v>
      </c>
      <c r="O34" s="123">
        <v>4</v>
      </c>
      <c r="P34" s="123">
        <v>4</v>
      </c>
      <c r="Q34" s="123">
        <v>4</v>
      </c>
      <c r="R34" s="123">
        <v>4</v>
      </c>
      <c r="S34" s="123">
        <v>4</v>
      </c>
      <c r="T34" s="123">
        <v>4</v>
      </c>
      <c r="U34" s="123">
        <v>4</v>
      </c>
      <c r="V34" s="123">
        <v>4</v>
      </c>
      <c r="W34" s="123">
        <v>4</v>
      </c>
      <c r="X34" s="123">
        <v>4</v>
      </c>
      <c r="Y34" s="123">
        <v>4</v>
      </c>
      <c r="Z34" s="123">
        <v>4</v>
      </c>
      <c r="AA34" s="123"/>
      <c r="AB34" s="123">
        <f t="shared" si="2"/>
        <v>78</v>
      </c>
      <c r="AC34" s="123">
        <f t="shared" si="1"/>
        <v>0</v>
      </c>
    </row>
    <row r="35" spans="1:29">
      <c r="A35" s="123" t="s">
        <v>94</v>
      </c>
      <c r="B35" s="123" t="s">
        <v>271</v>
      </c>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f t="shared" si="2"/>
        <v>0</v>
      </c>
      <c r="AC35" s="123">
        <f t="shared" si="1"/>
        <v>0</v>
      </c>
    </row>
    <row r="36" spans="1:29">
      <c r="A36" s="123" t="s">
        <v>96</v>
      </c>
      <c r="B36" s="123" t="s">
        <v>214</v>
      </c>
      <c r="C36" s="123"/>
      <c r="D36" s="123"/>
      <c r="E36" s="123"/>
      <c r="F36" s="123"/>
      <c r="G36" s="123">
        <v>1</v>
      </c>
      <c r="H36" s="123"/>
      <c r="I36" s="123"/>
      <c r="J36" s="123"/>
      <c r="K36" s="123"/>
      <c r="L36" s="123"/>
      <c r="M36" s="123"/>
      <c r="N36" s="123"/>
      <c r="O36" s="123"/>
      <c r="P36" s="123"/>
      <c r="Q36" s="123"/>
      <c r="R36" s="123"/>
      <c r="S36" s="123"/>
      <c r="T36" s="123"/>
      <c r="U36" s="123"/>
      <c r="V36" s="123"/>
      <c r="W36" s="123"/>
      <c r="X36" s="123"/>
      <c r="Y36" s="123"/>
      <c r="Z36" s="123"/>
      <c r="AA36" s="123"/>
      <c r="AB36" s="123">
        <f t="shared" si="2"/>
        <v>1</v>
      </c>
      <c r="AC36" s="123">
        <f t="shared" si="1"/>
        <v>0</v>
      </c>
    </row>
    <row r="37" spans="1:29">
      <c r="A37" s="123" t="s">
        <v>98</v>
      </c>
      <c r="B37" s="123" t="s">
        <v>215</v>
      </c>
      <c r="C37" s="123"/>
      <c r="D37" s="123"/>
      <c r="E37" s="123"/>
      <c r="F37" s="123"/>
      <c r="G37" s="123">
        <v>1</v>
      </c>
      <c r="H37" s="123"/>
      <c r="I37" s="123"/>
      <c r="J37" s="123"/>
      <c r="K37" s="123"/>
      <c r="L37" s="123"/>
      <c r="M37" s="123"/>
      <c r="N37" s="123"/>
      <c r="O37" s="123"/>
      <c r="P37" s="123"/>
      <c r="Q37" s="123"/>
      <c r="R37" s="123"/>
      <c r="S37" s="123"/>
      <c r="T37" s="123"/>
      <c r="U37" s="123"/>
      <c r="V37" s="123"/>
      <c r="W37" s="123"/>
      <c r="X37" s="123"/>
      <c r="Y37" s="123"/>
      <c r="Z37" s="123"/>
      <c r="AA37" s="123"/>
      <c r="AB37" s="123">
        <f t="shared" si="2"/>
        <v>1</v>
      </c>
      <c r="AC37" s="123">
        <f t="shared" si="1"/>
        <v>0</v>
      </c>
    </row>
    <row r="38" spans="1:29">
      <c r="A38" s="123" t="s">
        <v>100</v>
      </c>
      <c r="B38" s="123" t="s">
        <v>216</v>
      </c>
      <c r="C38" s="123"/>
      <c r="D38" s="123"/>
      <c r="E38" s="123"/>
      <c r="F38" s="123"/>
      <c r="G38" s="123">
        <v>1</v>
      </c>
      <c r="H38" s="123"/>
      <c r="I38" s="123"/>
      <c r="J38" s="123"/>
      <c r="K38" s="123"/>
      <c r="L38" s="123"/>
      <c r="M38" s="123"/>
      <c r="N38" s="123"/>
      <c r="O38" s="123"/>
      <c r="P38" s="123"/>
      <c r="Q38" s="123"/>
      <c r="R38" s="123"/>
      <c r="S38" s="123"/>
      <c r="T38" s="123"/>
      <c r="U38" s="123"/>
      <c r="V38" s="123"/>
      <c r="W38" s="123"/>
      <c r="X38" s="123"/>
      <c r="Y38" s="123"/>
      <c r="Z38" s="123"/>
      <c r="AA38" s="123"/>
      <c r="AB38" s="123">
        <f t="shared" si="2"/>
        <v>1</v>
      </c>
      <c r="AC38" s="123">
        <f t="shared" si="1"/>
        <v>0</v>
      </c>
    </row>
    <row r="39" spans="1:29">
      <c r="A39" s="123" t="s">
        <v>102</v>
      </c>
      <c r="B39" s="123" t="s">
        <v>217</v>
      </c>
      <c r="C39" s="123"/>
      <c r="D39" s="123"/>
      <c r="E39" s="123"/>
      <c r="F39" s="123"/>
      <c r="G39" s="123">
        <v>1</v>
      </c>
      <c r="H39" s="123"/>
      <c r="I39" s="123"/>
      <c r="J39" s="123"/>
      <c r="K39" s="123"/>
      <c r="L39" s="123"/>
      <c r="M39" s="123"/>
      <c r="N39" s="123"/>
      <c r="O39" s="123"/>
      <c r="P39" s="123"/>
      <c r="Q39" s="123"/>
      <c r="R39" s="123"/>
      <c r="S39" s="123"/>
      <c r="T39" s="123"/>
      <c r="U39" s="123"/>
      <c r="V39" s="123"/>
      <c r="W39" s="123"/>
      <c r="X39" s="123"/>
      <c r="Y39" s="123"/>
      <c r="Z39" s="123"/>
      <c r="AA39" s="123"/>
      <c r="AB39" s="123">
        <f t="shared" si="2"/>
        <v>1</v>
      </c>
      <c r="AC39" s="123">
        <f t="shared" si="1"/>
        <v>0</v>
      </c>
    </row>
    <row r="40" spans="1:29">
      <c r="A40" s="123" t="s">
        <v>104</v>
      </c>
      <c r="B40" s="123" t="s">
        <v>272</v>
      </c>
      <c r="C40" s="123"/>
      <c r="D40" s="123"/>
      <c r="E40" s="123"/>
      <c r="F40" s="123"/>
      <c r="G40" s="123">
        <v>1</v>
      </c>
      <c r="H40" s="123">
        <v>1</v>
      </c>
      <c r="I40" s="123">
        <v>2</v>
      </c>
      <c r="J40" s="123">
        <v>2</v>
      </c>
      <c r="K40" s="123">
        <v>2</v>
      </c>
      <c r="L40" s="123">
        <v>2</v>
      </c>
      <c r="M40" s="123">
        <v>2</v>
      </c>
      <c r="N40" s="123">
        <v>2</v>
      </c>
      <c r="O40" s="123">
        <v>2</v>
      </c>
      <c r="P40" s="123">
        <v>2</v>
      </c>
      <c r="Q40" s="123">
        <v>2</v>
      </c>
      <c r="R40" s="123">
        <v>2</v>
      </c>
      <c r="S40" s="123">
        <v>2</v>
      </c>
      <c r="T40" s="123">
        <v>2</v>
      </c>
      <c r="U40" s="123">
        <v>2</v>
      </c>
      <c r="V40" s="123">
        <v>2</v>
      </c>
      <c r="W40" s="123">
        <v>2</v>
      </c>
      <c r="X40" s="123">
        <v>2</v>
      </c>
      <c r="Y40" s="123">
        <v>2</v>
      </c>
      <c r="Z40" s="123">
        <v>0</v>
      </c>
      <c r="AA40" s="123"/>
      <c r="AB40" s="123">
        <f t="shared" si="2"/>
        <v>36</v>
      </c>
      <c r="AC40" s="123">
        <f t="shared" si="1"/>
        <v>0</v>
      </c>
    </row>
    <row r="41" spans="1:29">
      <c r="A41" s="123" t="s">
        <v>106</v>
      </c>
      <c r="B41" s="123" t="s">
        <v>237</v>
      </c>
      <c r="C41" s="123"/>
      <c r="D41" s="123"/>
      <c r="E41" s="123"/>
      <c r="F41" s="123"/>
      <c r="G41" s="123">
        <v>1</v>
      </c>
      <c r="H41" s="123">
        <v>2</v>
      </c>
      <c r="I41" s="123">
        <v>2</v>
      </c>
      <c r="J41" s="123">
        <v>2</v>
      </c>
      <c r="K41" s="123">
        <v>2</v>
      </c>
      <c r="L41" s="123">
        <v>2</v>
      </c>
      <c r="M41" s="123">
        <v>2</v>
      </c>
      <c r="N41" s="123">
        <v>2</v>
      </c>
      <c r="O41" s="123">
        <v>2</v>
      </c>
      <c r="P41" s="123">
        <v>2</v>
      </c>
      <c r="Q41" s="123">
        <v>2</v>
      </c>
      <c r="R41" s="123">
        <v>2</v>
      </c>
      <c r="S41" s="123">
        <v>2</v>
      </c>
      <c r="T41" s="123">
        <v>2</v>
      </c>
      <c r="U41" s="123">
        <v>2</v>
      </c>
      <c r="V41" s="123">
        <v>2</v>
      </c>
      <c r="W41" s="123">
        <v>2</v>
      </c>
      <c r="X41" s="123">
        <v>2</v>
      </c>
      <c r="Y41" s="123">
        <v>2</v>
      </c>
      <c r="Z41" s="123">
        <v>2</v>
      </c>
      <c r="AA41" s="123"/>
      <c r="AB41" s="123">
        <f t="shared" si="2"/>
        <v>39</v>
      </c>
      <c r="AC41" s="123">
        <f t="shared" si="1"/>
        <v>0</v>
      </c>
    </row>
    <row r="42" spans="1:29">
      <c r="A42" s="123" t="s">
        <v>108</v>
      </c>
      <c r="B42" s="123" t="s">
        <v>220</v>
      </c>
      <c r="C42" s="123"/>
      <c r="D42" s="123"/>
      <c r="E42" s="123"/>
      <c r="F42" s="123"/>
      <c r="G42" s="123">
        <v>1</v>
      </c>
      <c r="H42" s="123"/>
      <c r="I42" s="123"/>
      <c r="J42" s="123"/>
      <c r="K42" s="123"/>
      <c r="L42" s="123"/>
      <c r="M42" s="123"/>
      <c r="N42" s="123"/>
      <c r="O42" s="123"/>
      <c r="P42" s="123"/>
      <c r="Q42" s="123"/>
      <c r="R42" s="123"/>
      <c r="S42" s="123"/>
      <c r="T42" s="123"/>
      <c r="U42" s="123"/>
      <c r="V42" s="123"/>
      <c r="W42" s="123"/>
      <c r="X42" s="123"/>
      <c r="Y42" s="123"/>
      <c r="Z42" s="123"/>
      <c r="AA42" s="123"/>
      <c r="AB42" s="123">
        <f t="shared" si="2"/>
        <v>1</v>
      </c>
      <c r="AC42" s="123">
        <f t="shared" si="1"/>
        <v>0</v>
      </c>
    </row>
    <row r="43" spans="1:29">
      <c r="A43" s="123" t="s">
        <v>110</v>
      </c>
      <c r="B43" s="123" t="s">
        <v>221</v>
      </c>
      <c r="C43" s="123"/>
      <c r="D43" s="123"/>
      <c r="E43" s="123"/>
      <c r="F43" s="123"/>
      <c r="G43" s="123">
        <v>1</v>
      </c>
      <c r="H43" s="123"/>
      <c r="I43" s="123"/>
      <c r="J43" s="123"/>
      <c r="K43" s="123"/>
      <c r="L43" s="123"/>
      <c r="M43" s="123"/>
      <c r="N43" s="123"/>
      <c r="O43" s="123"/>
      <c r="P43" s="123"/>
      <c r="Q43" s="123"/>
      <c r="R43" s="123"/>
      <c r="S43" s="123"/>
      <c r="T43" s="123"/>
      <c r="U43" s="123"/>
      <c r="V43" s="123"/>
      <c r="W43" s="123"/>
      <c r="X43" s="123"/>
      <c r="Y43" s="123"/>
      <c r="Z43" s="123"/>
      <c r="AA43" s="123"/>
      <c r="AB43" s="123">
        <f t="shared" si="2"/>
        <v>1</v>
      </c>
      <c r="AC43" s="123">
        <f t="shared" si="1"/>
        <v>0</v>
      </c>
    </row>
    <row r="44" spans="1:29">
      <c r="A44" s="123" t="s">
        <v>112</v>
      </c>
      <c r="B44" s="123" t="s">
        <v>150</v>
      </c>
      <c r="C44" s="123"/>
      <c r="D44" s="123"/>
      <c r="E44" s="123"/>
      <c r="F44" s="123"/>
      <c r="G44" s="123">
        <v>1</v>
      </c>
      <c r="H44" s="123"/>
      <c r="I44" s="123"/>
      <c r="J44" s="123"/>
      <c r="K44" s="123"/>
      <c r="L44" s="123"/>
      <c r="M44" s="123"/>
      <c r="N44" s="123"/>
      <c r="O44" s="123"/>
      <c r="P44" s="123"/>
      <c r="Q44" s="123"/>
      <c r="R44" s="123"/>
      <c r="S44" s="123"/>
      <c r="T44" s="123"/>
      <c r="U44" s="123"/>
      <c r="V44" s="123"/>
      <c r="W44" s="123"/>
      <c r="X44" s="123"/>
      <c r="Y44" s="123"/>
      <c r="Z44" s="123"/>
      <c r="AA44" s="123"/>
      <c r="AB44" s="123">
        <f t="shared" si="2"/>
        <v>1</v>
      </c>
      <c r="AC44" s="123">
        <f t="shared" si="1"/>
        <v>0</v>
      </c>
    </row>
    <row r="45" spans="1:29">
      <c r="A45" s="123" t="s">
        <v>114</v>
      </c>
      <c r="B45" s="123" t="s">
        <v>223</v>
      </c>
      <c r="C45" s="123"/>
      <c r="D45" s="123"/>
      <c r="E45" s="123"/>
      <c r="F45" s="123"/>
      <c r="G45" s="123">
        <v>1</v>
      </c>
      <c r="H45" s="123"/>
      <c r="I45" s="123"/>
      <c r="J45" s="123"/>
      <c r="K45" s="123"/>
      <c r="L45" s="123"/>
      <c r="M45" s="123"/>
      <c r="N45" s="123"/>
      <c r="O45" s="123"/>
      <c r="P45" s="123"/>
      <c r="Q45" s="123"/>
      <c r="R45" s="123"/>
      <c r="S45" s="123"/>
      <c r="T45" s="123"/>
      <c r="U45" s="123"/>
      <c r="V45" s="123"/>
      <c r="W45" s="123"/>
      <c r="X45" s="123"/>
      <c r="Y45" s="123"/>
      <c r="Z45" s="123"/>
      <c r="AA45" s="123"/>
      <c r="AB45" s="123">
        <f t="shared" si="2"/>
        <v>1</v>
      </c>
      <c r="AC45" s="123">
        <f t="shared" si="1"/>
        <v>0</v>
      </c>
    </row>
    <row r="46" spans="1:29">
      <c r="A46" s="123" t="s">
        <v>116</v>
      </c>
      <c r="B46" s="123" t="s">
        <v>224</v>
      </c>
      <c r="C46" s="123"/>
      <c r="D46" s="123"/>
      <c r="E46" s="123"/>
      <c r="F46" s="123"/>
      <c r="G46" s="123">
        <v>1</v>
      </c>
      <c r="H46" s="123"/>
      <c r="I46" s="123"/>
      <c r="J46" s="123"/>
      <c r="K46" s="123"/>
      <c r="L46" s="123"/>
      <c r="M46" s="123"/>
      <c r="N46" s="123"/>
      <c r="O46" s="123"/>
      <c r="P46" s="123"/>
      <c r="Q46" s="123"/>
      <c r="R46" s="123"/>
      <c r="S46" s="123"/>
      <c r="T46" s="123"/>
      <c r="U46" s="123"/>
      <c r="V46" s="123"/>
      <c r="W46" s="123"/>
      <c r="X46" s="123"/>
      <c r="Y46" s="123"/>
      <c r="Z46" s="123"/>
      <c r="AA46" s="123"/>
      <c r="AB46" s="123">
        <f t="shared" si="2"/>
        <v>1</v>
      </c>
      <c r="AC46" s="123">
        <f t="shared" si="1"/>
        <v>0</v>
      </c>
    </row>
    <row r="47" spans="1:29">
      <c r="A47" s="123" t="s">
        <v>118</v>
      </c>
      <c r="B47" s="123" t="s">
        <v>273</v>
      </c>
      <c r="C47" s="123"/>
      <c r="D47" s="123"/>
      <c r="E47" s="123"/>
      <c r="F47" s="123"/>
      <c r="G47" s="123">
        <v>1</v>
      </c>
      <c r="H47" s="123">
        <v>1</v>
      </c>
      <c r="I47" s="123">
        <v>2</v>
      </c>
      <c r="J47" s="123">
        <v>2</v>
      </c>
      <c r="K47" s="123">
        <v>2</v>
      </c>
      <c r="L47" s="123">
        <v>2</v>
      </c>
      <c r="M47" s="123">
        <v>2</v>
      </c>
      <c r="N47" s="123">
        <v>2</v>
      </c>
      <c r="O47" s="123">
        <v>2</v>
      </c>
      <c r="P47" s="123">
        <v>2</v>
      </c>
      <c r="Q47" s="123">
        <v>2</v>
      </c>
      <c r="R47" s="123">
        <v>2</v>
      </c>
      <c r="S47" s="123">
        <v>2</v>
      </c>
      <c r="T47" s="123">
        <v>2</v>
      </c>
      <c r="U47" s="123">
        <v>2</v>
      </c>
      <c r="V47" s="123">
        <v>2</v>
      </c>
      <c r="W47" s="123">
        <v>2</v>
      </c>
      <c r="X47" s="123">
        <v>2</v>
      </c>
      <c r="Y47" s="123">
        <v>2</v>
      </c>
      <c r="Z47" s="123"/>
      <c r="AA47" s="123"/>
      <c r="AB47" s="123">
        <f t="shared" si="2"/>
        <v>36</v>
      </c>
      <c r="AC47" s="123">
        <f t="shared" si="1"/>
        <v>0</v>
      </c>
    </row>
    <row r="48" spans="1:29">
      <c r="A48" s="123" t="s">
        <v>120</v>
      </c>
      <c r="B48" s="123" t="s">
        <v>274</v>
      </c>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f t="shared" si="2"/>
        <v>0</v>
      </c>
      <c r="AC48" s="123">
        <f t="shared" si="1"/>
        <v>0</v>
      </c>
    </row>
    <row r="49" spans="1:29">
      <c r="A49" s="123" t="s">
        <v>123</v>
      </c>
      <c r="B49" s="123" t="s">
        <v>228</v>
      </c>
      <c r="C49" s="123"/>
      <c r="D49" s="123"/>
      <c r="E49" s="123"/>
      <c r="F49" s="123"/>
      <c r="G49" s="123">
        <v>1</v>
      </c>
      <c r="H49" s="123"/>
      <c r="I49" s="123"/>
      <c r="J49" s="123"/>
      <c r="K49" s="123"/>
      <c r="L49" s="123"/>
      <c r="M49" s="123"/>
      <c r="N49" s="123"/>
      <c r="O49" s="123"/>
      <c r="P49" s="123"/>
      <c r="Q49" s="123"/>
      <c r="R49" s="123"/>
      <c r="S49" s="123"/>
      <c r="T49" s="123"/>
      <c r="U49" s="123"/>
      <c r="V49" s="123"/>
      <c r="W49" s="123"/>
      <c r="X49" s="123"/>
      <c r="Y49" s="123"/>
      <c r="Z49" s="123"/>
      <c r="AA49" s="123"/>
      <c r="AB49" s="123">
        <f t="shared" si="2"/>
        <v>1</v>
      </c>
      <c r="AC49" s="123">
        <f t="shared" si="1"/>
        <v>0</v>
      </c>
    </row>
    <row r="50" spans="1:29">
      <c r="A50" s="123" t="s">
        <v>125</v>
      </c>
      <c r="B50" s="123" t="s">
        <v>200</v>
      </c>
      <c r="C50" s="123"/>
      <c r="D50" s="123"/>
      <c r="E50" s="123"/>
      <c r="F50" s="123"/>
      <c r="G50" s="123">
        <v>1</v>
      </c>
      <c r="H50" s="123">
        <v>1</v>
      </c>
      <c r="I50" s="123">
        <v>1</v>
      </c>
      <c r="J50" s="123">
        <v>1</v>
      </c>
      <c r="K50" s="123">
        <v>1</v>
      </c>
      <c r="L50" s="123">
        <v>1</v>
      </c>
      <c r="M50" s="123">
        <v>1</v>
      </c>
      <c r="N50" s="123">
        <v>1</v>
      </c>
      <c r="O50" s="123">
        <v>1</v>
      </c>
      <c r="P50" s="123">
        <v>1</v>
      </c>
      <c r="Q50" s="123">
        <v>1</v>
      </c>
      <c r="R50" s="123">
        <v>1</v>
      </c>
      <c r="S50" s="123">
        <v>1</v>
      </c>
      <c r="T50" s="123">
        <v>1</v>
      </c>
      <c r="U50" s="123">
        <v>1</v>
      </c>
      <c r="V50" s="123">
        <v>1</v>
      </c>
      <c r="W50" s="123">
        <v>1</v>
      </c>
      <c r="X50" s="123">
        <v>1</v>
      </c>
      <c r="Y50" s="123">
        <v>1</v>
      </c>
      <c r="Z50" s="123">
        <v>1</v>
      </c>
      <c r="AA50" s="123"/>
      <c r="AB50" s="123">
        <f t="shared" si="2"/>
        <v>20</v>
      </c>
      <c r="AC50" s="123">
        <f t="shared" si="1"/>
        <v>0</v>
      </c>
    </row>
    <row r="51" spans="1:29">
      <c r="A51" s="123" t="s">
        <v>127</v>
      </c>
      <c r="B51" s="221" t="s">
        <v>275</v>
      </c>
      <c r="C51" s="221"/>
      <c r="D51" s="221"/>
      <c r="E51" s="221"/>
      <c r="F51" s="221"/>
      <c r="G51" s="221">
        <v>1</v>
      </c>
      <c r="H51" s="221"/>
      <c r="I51" s="221"/>
      <c r="J51" s="221"/>
      <c r="K51" s="221"/>
      <c r="L51" s="221"/>
      <c r="M51" s="221"/>
      <c r="N51" s="221"/>
      <c r="O51" s="221"/>
      <c r="P51" s="221"/>
      <c r="Q51" s="221"/>
      <c r="R51" s="221"/>
      <c r="S51" s="221"/>
      <c r="T51" s="221"/>
      <c r="U51" s="221"/>
      <c r="V51" s="221"/>
      <c r="W51" s="221"/>
      <c r="X51" s="221"/>
      <c r="Y51" s="221"/>
      <c r="Z51" s="221"/>
      <c r="AA51" s="221"/>
      <c r="AB51" s="221">
        <f t="shared" si="2"/>
        <v>1</v>
      </c>
      <c r="AC51" s="221">
        <f t="shared" si="1"/>
        <v>0</v>
      </c>
    </row>
    <row r="52" spans="1:30">
      <c r="A52" s="123" t="s">
        <v>129</v>
      </c>
      <c r="B52" s="220" t="s">
        <v>276</v>
      </c>
      <c r="C52" s="123"/>
      <c r="D52" s="123"/>
      <c r="E52" s="220"/>
      <c r="F52" s="123"/>
      <c r="G52" s="123">
        <v>1</v>
      </c>
      <c r="H52" s="123"/>
      <c r="I52" s="123"/>
      <c r="J52" s="123"/>
      <c r="K52" s="123"/>
      <c r="L52" s="123"/>
      <c r="M52" s="123"/>
      <c r="N52" s="123"/>
      <c r="O52" s="123"/>
      <c r="P52" s="123"/>
      <c r="Q52" s="123"/>
      <c r="R52" s="123"/>
      <c r="S52" s="123"/>
      <c r="T52" s="123"/>
      <c r="U52" s="123"/>
      <c r="V52" s="123"/>
      <c r="W52" s="123"/>
      <c r="X52" s="123"/>
      <c r="Y52" s="123"/>
      <c r="Z52" s="123"/>
      <c r="AA52" s="123"/>
      <c r="AB52" s="220">
        <f t="shared" si="2"/>
        <v>1</v>
      </c>
      <c r="AC52" s="220">
        <f t="shared" si="1"/>
        <v>0</v>
      </c>
      <c r="AD52" s="123"/>
    </row>
    <row r="53" spans="1:30">
      <c r="A53" s="123" t="s">
        <v>131</v>
      </c>
      <c r="B53" s="123" t="s">
        <v>160</v>
      </c>
      <c r="C53" s="123"/>
      <c r="D53" s="123"/>
      <c r="E53" s="123"/>
      <c r="F53" s="123"/>
      <c r="G53" s="123"/>
      <c r="H53" s="123">
        <v>4</v>
      </c>
      <c r="I53" s="123">
        <v>4</v>
      </c>
      <c r="J53" s="123">
        <v>4</v>
      </c>
      <c r="K53" s="123">
        <v>4</v>
      </c>
      <c r="L53" s="123">
        <v>4</v>
      </c>
      <c r="M53" s="123">
        <v>4</v>
      </c>
      <c r="N53" s="123">
        <v>4</v>
      </c>
      <c r="O53" s="123">
        <v>4</v>
      </c>
      <c r="P53" s="123">
        <v>4</v>
      </c>
      <c r="Q53" s="123">
        <v>4</v>
      </c>
      <c r="R53" s="123">
        <v>4</v>
      </c>
      <c r="S53" s="123">
        <v>4</v>
      </c>
      <c r="T53" s="123">
        <v>4</v>
      </c>
      <c r="U53" s="123">
        <v>4</v>
      </c>
      <c r="V53" s="123">
        <v>4</v>
      </c>
      <c r="W53" s="123">
        <v>4</v>
      </c>
      <c r="X53" s="123">
        <v>4</v>
      </c>
      <c r="Y53" s="123">
        <v>4</v>
      </c>
      <c r="Z53" s="123">
        <v>4</v>
      </c>
      <c r="AA53" s="123"/>
      <c r="AB53" s="220">
        <f t="shared" ref="AB53:AB72" si="3">SUM(E53:AA53)</f>
        <v>76</v>
      </c>
      <c r="AC53" s="220">
        <f t="shared" ref="AC53:AC73" si="4">C53*D53*AB53/1000000</f>
        <v>0</v>
      </c>
      <c r="AD53" s="123"/>
    </row>
    <row r="54" spans="1:30">
      <c r="A54" s="123" t="s">
        <v>133</v>
      </c>
      <c r="B54" s="123" t="s">
        <v>182</v>
      </c>
      <c r="C54" s="123"/>
      <c r="D54" s="123"/>
      <c r="E54" s="123"/>
      <c r="F54" s="123"/>
      <c r="G54" s="123"/>
      <c r="H54" s="123">
        <v>3</v>
      </c>
      <c r="I54" s="123">
        <v>3</v>
      </c>
      <c r="J54" s="123">
        <v>3</v>
      </c>
      <c r="K54" s="123">
        <v>3</v>
      </c>
      <c r="L54" s="123">
        <v>3</v>
      </c>
      <c r="M54" s="123">
        <v>3</v>
      </c>
      <c r="N54" s="123">
        <v>3</v>
      </c>
      <c r="O54" s="123">
        <v>3</v>
      </c>
      <c r="P54" s="123">
        <v>3</v>
      </c>
      <c r="Q54" s="123">
        <v>3</v>
      </c>
      <c r="R54" s="123">
        <v>3</v>
      </c>
      <c r="S54" s="123">
        <v>3</v>
      </c>
      <c r="T54" s="123">
        <v>3</v>
      </c>
      <c r="U54" s="123">
        <v>3</v>
      </c>
      <c r="V54" s="123">
        <v>3</v>
      </c>
      <c r="W54" s="123">
        <v>3</v>
      </c>
      <c r="X54" s="123">
        <v>3</v>
      </c>
      <c r="Y54" s="123">
        <v>3</v>
      </c>
      <c r="Z54" s="123">
        <v>3</v>
      </c>
      <c r="AA54" s="123"/>
      <c r="AB54" s="220">
        <f t="shared" si="3"/>
        <v>57</v>
      </c>
      <c r="AC54" s="220">
        <f t="shared" si="4"/>
        <v>0</v>
      </c>
      <c r="AD54" s="123"/>
    </row>
    <row r="55" spans="1:30">
      <c r="A55" s="123" t="s">
        <v>135</v>
      </c>
      <c r="B55" s="123" t="s">
        <v>119</v>
      </c>
      <c r="C55" s="123"/>
      <c r="D55" s="123"/>
      <c r="E55" s="123"/>
      <c r="F55" s="123"/>
      <c r="G55" s="123">
        <v>1</v>
      </c>
      <c r="H55" s="123">
        <v>4</v>
      </c>
      <c r="I55" s="123">
        <v>4</v>
      </c>
      <c r="J55" s="123">
        <v>4</v>
      </c>
      <c r="K55" s="123">
        <v>4</v>
      </c>
      <c r="L55" s="123">
        <v>4</v>
      </c>
      <c r="M55" s="123">
        <v>4</v>
      </c>
      <c r="N55" s="123">
        <v>4</v>
      </c>
      <c r="O55" s="123">
        <v>4</v>
      </c>
      <c r="P55" s="123">
        <v>4</v>
      </c>
      <c r="Q55" s="123">
        <v>4</v>
      </c>
      <c r="R55" s="123">
        <v>4</v>
      </c>
      <c r="S55" s="123">
        <v>4</v>
      </c>
      <c r="T55" s="123">
        <v>4</v>
      </c>
      <c r="U55" s="123">
        <v>4</v>
      </c>
      <c r="V55" s="123">
        <v>4</v>
      </c>
      <c r="W55" s="123">
        <v>4</v>
      </c>
      <c r="X55" s="123">
        <v>4</v>
      </c>
      <c r="Y55" s="123">
        <v>4</v>
      </c>
      <c r="Z55" s="123">
        <v>4</v>
      </c>
      <c r="AA55" s="123"/>
      <c r="AB55" s="220">
        <f t="shared" si="3"/>
        <v>77</v>
      </c>
      <c r="AC55" s="220">
        <f t="shared" si="4"/>
        <v>0</v>
      </c>
      <c r="AD55" s="123"/>
    </row>
    <row r="56" spans="1:30">
      <c r="A56" s="123" t="s">
        <v>137</v>
      </c>
      <c r="B56" s="123" t="s">
        <v>235</v>
      </c>
      <c r="C56" s="123"/>
      <c r="D56" s="123"/>
      <c r="E56" s="123"/>
      <c r="F56" s="123"/>
      <c r="G56" s="123"/>
      <c r="H56" s="123">
        <v>1</v>
      </c>
      <c r="I56" s="123">
        <v>1</v>
      </c>
      <c r="J56" s="123">
        <v>1</v>
      </c>
      <c r="K56" s="123">
        <v>1</v>
      </c>
      <c r="L56" s="123">
        <v>1</v>
      </c>
      <c r="M56" s="123">
        <v>1</v>
      </c>
      <c r="N56" s="123">
        <v>1</v>
      </c>
      <c r="O56" s="123">
        <v>1</v>
      </c>
      <c r="P56" s="123">
        <v>1</v>
      </c>
      <c r="Q56" s="123">
        <v>1</v>
      </c>
      <c r="R56" s="123">
        <v>1</v>
      </c>
      <c r="S56" s="123">
        <v>1</v>
      </c>
      <c r="T56" s="123">
        <v>1</v>
      </c>
      <c r="U56" s="123">
        <v>1</v>
      </c>
      <c r="V56" s="123">
        <v>1</v>
      </c>
      <c r="W56" s="123">
        <v>1</v>
      </c>
      <c r="X56" s="123">
        <v>1</v>
      </c>
      <c r="Y56" s="123">
        <v>1</v>
      </c>
      <c r="Z56" s="123">
        <v>1</v>
      </c>
      <c r="AA56" s="123"/>
      <c r="AB56" s="220">
        <f t="shared" si="3"/>
        <v>19</v>
      </c>
      <c r="AC56" s="220">
        <f t="shared" si="4"/>
        <v>0</v>
      </c>
      <c r="AD56" s="123"/>
    </row>
    <row r="57" spans="1:30">
      <c r="A57" s="123" t="s">
        <v>139</v>
      </c>
      <c r="B57" s="123" t="s">
        <v>236</v>
      </c>
      <c r="C57" s="123"/>
      <c r="D57" s="123"/>
      <c r="E57" s="123"/>
      <c r="F57" s="123"/>
      <c r="G57" s="123"/>
      <c r="H57" s="123">
        <v>2</v>
      </c>
      <c r="I57" s="123">
        <v>2</v>
      </c>
      <c r="J57" s="123">
        <v>2</v>
      </c>
      <c r="K57" s="123">
        <v>2</v>
      </c>
      <c r="L57" s="123">
        <v>2</v>
      </c>
      <c r="M57" s="123">
        <v>2</v>
      </c>
      <c r="N57" s="123">
        <v>2</v>
      </c>
      <c r="O57" s="123">
        <v>2</v>
      </c>
      <c r="P57" s="123">
        <v>2</v>
      </c>
      <c r="Q57" s="123">
        <v>2</v>
      </c>
      <c r="R57" s="123">
        <v>2</v>
      </c>
      <c r="S57" s="123">
        <v>2</v>
      </c>
      <c r="T57" s="123">
        <v>2</v>
      </c>
      <c r="U57" s="123">
        <v>2</v>
      </c>
      <c r="V57" s="123">
        <v>2</v>
      </c>
      <c r="W57" s="123">
        <v>2</v>
      </c>
      <c r="X57" s="123">
        <v>2</v>
      </c>
      <c r="Y57" s="123">
        <v>2</v>
      </c>
      <c r="Z57" s="123">
        <v>2</v>
      </c>
      <c r="AA57" s="123"/>
      <c r="AB57" s="220">
        <f t="shared" si="3"/>
        <v>38</v>
      </c>
      <c r="AC57" s="220">
        <f t="shared" si="4"/>
        <v>0</v>
      </c>
      <c r="AD57" s="123"/>
    </row>
    <row r="58" spans="1:30">
      <c r="A58" s="123" t="s">
        <v>141</v>
      </c>
      <c r="B58" s="123" t="s">
        <v>239</v>
      </c>
      <c r="C58" s="123"/>
      <c r="D58" s="123"/>
      <c r="E58" s="123"/>
      <c r="F58" s="123"/>
      <c r="G58" s="123"/>
      <c r="H58" s="123"/>
      <c r="I58" s="123">
        <v>1</v>
      </c>
      <c r="J58" s="123"/>
      <c r="K58" s="123"/>
      <c r="L58" s="123"/>
      <c r="M58" s="123"/>
      <c r="N58" s="123"/>
      <c r="O58" s="123"/>
      <c r="P58" s="123"/>
      <c r="Q58" s="123"/>
      <c r="R58" s="123"/>
      <c r="S58" s="123"/>
      <c r="T58" s="123"/>
      <c r="U58" s="123"/>
      <c r="V58" s="123"/>
      <c r="W58" s="123"/>
      <c r="X58" s="123"/>
      <c r="Y58" s="123">
        <v>2</v>
      </c>
      <c r="Z58" s="123"/>
      <c r="AA58" s="123"/>
      <c r="AB58" s="220">
        <f t="shared" si="3"/>
        <v>3</v>
      </c>
      <c r="AC58" s="220">
        <f t="shared" si="4"/>
        <v>0</v>
      </c>
      <c r="AD58" s="123"/>
    </row>
    <row r="59" spans="1:30">
      <c r="A59" s="123" t="s">
        <v>143</v>
      </c>
      <c r="B59" s="123" t="s">
        <v>158</v>
      </c>
      <c r="C59" s="123"/>
      <c r="D59" s="123"/>
      <c r="E59" s="123"/>
      <c r="F59" s="123"/>
      <c r="G59" s="123"/>
      <c r="H59" s="123">
        <v>2</v>
      </c>
      <c r="I59" s="123">
        <v>2</v>
      </c>
      <c r="J59" s="123">
        <v>2</v>
      </c>
      <c r="K59" s="123">
        <v>2</v>
      </c>
      <c r="L59" s="123">
        <v>2</v>
      </c>
      <c r="M59" s="123">
        <v>2</v>
      </c>
      <c r="N59" s="123">
        <v>2</v>
      </c>
      <c r="O59" s="123">
        <v>2</v>
      </c>
      <c r="P59" s="123">
        <v>2</v>
      </c>
      <c r="Q59" s="123">
        <v>2</v>
      </c>
      <c r="R59" s="123">
        <v>2</v>
      </c>
      <c r="S59" s="123">
        <v>2</v>
      </c>
      <c r="T59" s="123">
        <v>2</v>
      </c>
      <c r="U59" s="123">
        <v>2</v>
      </c>
      <c r="V59" s="123">
        <v>2</v>
      </c>
      <c r="W59" s="123">
        <v>2</v>
      </c>
      <c r="X59" s="123">
        <v>2</v>
      </c>
      <c r="Y59" s="123">
        <v>2</v>
      </c>
      <c r="Z59" s="123">
        <v>2</v>
      </c>
      <c r="AA59" s="123"/>
      <c r="AB59" s="220">
        <f t="shared" si="3"/>
        <v>38</v>
      </c>
      <c r="AC59" s="220">
        <f t="shared" si="4"/>
        <v>0</v>
      </c>
      <c r="AD59" s="123"/>
    </row>
    <row r="60" spans="1:30">
      <c r="A60" s="123" t="s">
        <v>145</v>
      </c>
      <c r="B60" s="123" t="s">
        <v>152</v>
      </c>
      <c r="C60" s="123"/>
      <c r="D60" s="123"/>
      <c r="E60" s="123"/>
      <c r="F60" s="123"/>
      <c r="G60" s="123"/>
      <c r="H60" s="123">
        <v>2</v>
      </c>
      <c r="I60" s="123">
        <v>2</v>
      </c>
      <c r="J60" s="123">
        <v>2</v>
      </c>
      <c r="K60" s="123">
        <v>2</v>
      </c>
      <c r="L60" s="123">
        <v>2</v>
      </c>
      <c r="M60" s="123">
        <v>2</v>
      </c>
      <c r="N60" s="123">
        <v>2</v>
      </c>
      <c r="O60" s="123">
        <v>2</v>
      </c>
      <c r="P60" s="123">
        <v>2</v>
      </c>
      <c r="Q60" s="123">
        <v>2</v>
      </c>
      <c r="R60" s="123">
        <v>2</v>
      </c>
      <c r="S60" s="123">
        <v>2</v>
      </c>
      <c r="T60" s="123">
        <v>2</v>
      </c>
      <c r="U60" s="123">
        <v>2</v>
      </c>
      <c r="V60" s="123">
        <v>2</v>
      </c>
      <c r="W60" s="123">
        <v>2</v>
      </c>
      <c r="X60" s="123">
        <v>2</v>
      </c>
      <c r="Y60" s="123">
        <v>2</v>
      </c>
      <c r="Z60" s="123">
        <v>2</v>
      </c>
      <c r="AA60" s="123"/>
      <c r="AB60" s="220">
        <f t="shared" si="3"/>
        <v>38</v>
      </c>
      <c r="AC60" s="220">
        <f t="shared" si="4"/>
        <v>0</v>
      </c>
      <c r="AD60" s="123"/>
    </row>
    <row r="61" spans="1:30">
      <c r="A61" s="123" t="s">
        <v>147</v>
      </c>
      <c r="B61" s="123" t="s">
        <v>178</v>
      </c>
      <c r="C61" s="123"/>
      <c r="D61" s="123"/>
      <c r="E61" s="123"/>
      <c r="F61" s="123"/>
      <c r="G61" s="123"/>
      <c r="H61" s="123">
        <v>1</v>
      </c>
      <c r="I61" s="123">
        <v>1</v>
      </c>
      <c r="J61" s="123">
        <v>2</v>
      </c>
      <c r="K61" s="123">
        <v>2</v>
      </c>
      <c r="L61" s="123">
        <v>2</v>
      </c>
      <c r="M61" s="123">
        <v>2</v>
      </c>
      <c r="N61" s="123">
        <v>2</v>
      </c>
      <c r="O61" s="123">
        <v>2</v>
      </c>
      <c r="P61" s="123">
        <v>2</v>
      </c>
      <c r="Q61" s="123">
        <v>2</v>
      </c>
      <c r="R61" s="123">
        <v>2</v>
      </c>
      <c r="S61" s="123">
        <v>2</v>
      </c>
      <c r="T61" s="123">
        <v>2</v>
      </c>
      <c r="U61" s="123">
        <v>2</v>
      </c>
      <c r="V61" s="123">
        <v>2</v>
      </c>
      <c r="W61" s="123">
        <v>2</v>
      </c>
      <c r="X61" s="123">
        <v>2</v>
      </c>
      <c r="Y61" s="123">
        <v>2</v>
      </c>
      <c r="Z61" s="123"/>
      <c r="AA61" s="123"/>
      <c r="AB61" s="220">
        <f t="shared" si="3"/>
        <v>34</v>
      </c>
      <c r="AC61" s="220">
        <f t="shared" si="4"/>
        <v>0</v>
      </c>
      <c r="AD61" s="123"/>
    </row>
    <row r="62" spans="1:30">
      <c r="A62" s="123" t="s">
        <v>149</v>
      </c>
      <c r="B62" s="123" t="s">
        <v>232</v>
      </c>
      <c r="C62" s="123"/>
      <c r="D62" s="123"/>
      <c r="E62" s="123"/>
      <c r="F62" s="123"/>
      <c r="G62" s="123"/>
      <c r="H62" s="123">
        <v>2</v>
      </c>
      <c r="I62" s="123">
        <v>2</v>
      </c>
      <c r="J62" s="123">
        <v>2</v>
      </c>
      <c r="K62" s="123">
        <v>2</v>
      </c>
      <c r="L62" s="123">
        <v>2</v>
      </c>
      <c r="M62" s="123">
        <v>2</v>
      </c>
      <c r="N62" s="123">
        <v>2</v>
      </c>
      <c r="O62" s="123">
        <v>2</v>
      </c>
      <c r="P62" s="123">
        <v>2</v>
      </c>
      <c r="Q62" s="123">
        <v>2</v>
      </c>
      <c r="R62" s="123">
        <v>2</v>
      </c>
      <c r="S62" s="123">
        <v>2</v>
      </c>
      <c r="T62" s="123">
        <v>2</v>
      </c>
      <c r="U62" s="123">
        <v>2</v>
      </c>
      <c r="V62" s="123">
        <v>2</v>
      </c>
      <c r="W62" s="123">
        <v>2</v>
      </c>
      <c r="X62" s="123">
        <v>2</v>
      </c>
      <c r="Y62" s="123">
        <v>2</v>
      </c>
      <c r="Z62" s="123">
        <v>2</v>
      </c>
      <c r="AA62" s="123"/>
      <c r="AB62" s="220">
        <f t="shared" si="3"/>
        <v>38</v>
      </c>
      <c r="AC62" s="220">
        <f t="shared" si="4"/>
        <v>0</v>
      </c>
      <c r="AD62" s="123"/>
    </row>
    <row r="63" spans="1:30">
      <c r="A63" s="123" t="s">
        <v>151</v>
      </c>
      <c r="B63" s="123" t="s">
        <v>226</v>
      </c>
      <c r="C63" s="123"/>
      <c r="D63" s="123"/>
      <c r="E63" s="123"/>
      <c r="F63" s="123"/>
      <c r="G63" s="123"/>
      <c r="H63" s="123">
        <v>2</v>
      </c>
      <c r="I63" s="123">
        <v>2</v>
      </c>
      <c r="J63" s="123">
        <v>2</v>
      </c>
      <c r="K63" s="123">
        <v>2</v>
      </c>
      <c r="L63" s="123">
        <v>2</v>
      </c>
      <c r="M63" s="123">
        <v>2</v>
      </c>
      <c r="N63" s="123">
        <v>2</v>
      </c>
      <c r="O63" s="123">
        <v>2</v>
      </c>
      <c r="P63" s="123">
        <v>2</v>
      </c>
      <c r="Q63" s="123">
        <v>2</v>
      </c>
      <c r="R63" s="123">
        <v>2</v>
      </c>
      <c r="S63" s="123">
        <v>2</v>
      </c>
      <c r="T63" s="123">
        <v>2</v>
      </c>
      <c r="U63" s="123">
        <v>2</v>
      </c>
      <c r="V63" s="123">
        <v>2</v>
      </c>
      <c r="W63" s="123">
        <v>2</v>
      </c>
      <c r="X63" s="123">
        <v>2</v>
      </c>
      <c r="Y63" s="123">
        <v>2</v>
      </c>
      <c r="Z63" s="123"/>
      <c r="AA63" s="123"/>
      <c r="AB63" s="220">
        <f t="shared" si="3"/>
        <v>36</v>
      </c>
      <c r="AC63" s="220">
        <f t="shared" si="4"/>
        <v>0</v>
      </c>
      <c r="AD63" s="123"/>
    </row>
    <row r="64" spans="1:30">
      <c r="A64" s="123" t="s">
        <v>153</v>
      </c>
      <c r="B64" s="123" t="s">
        <v>277</v>
      </c>
      <c r="C64" s="123"/>
      <c r="D64" s="123"/>
      <c r="E64" s="123"/>
      <c r="F64" s="123"/>
      <c r="G64" s="123"/>
      <c r="H64" s="123">
        <v>1</v>
      </c>
      <c r="I64" s="123">
        <v>1</v>
      </c>
      <c r="J64" s="123">
        <v>1</v>
      </c>
      <c r="K64" s="123">
        <v>1</v>
      </c>
      <c r="L64" s="123">
        <v>1</v>
      </c>
      <c r="M64" s="123">
        <v>1</v>
      </c>
      <c r="N64" s="123">
        <v>1</v>
      </c>
      <c r="O64" s="123">
        <v>1</v>
      </c>
      <c r="P64" s="123">
        <v>1</v>
      </c>
      <c r="Q64" s="123">
        <v>1</v>
      </c>
      <c r="R64" s="123">
        <v>1</v>
      </c>
      <c r="S64" s="123">
        <v>1</v>
      </c>
      <c r="T64" s="123">
        <v>1</v>
      </c>
      <c r="U64" s="123">
        <v>1</v>
      </c>
      <c r="V64" s="123">
        <v>1</v>
      </c>
      <c r="W64" s="123">
        <v>1</v>
      </c>
      <c r="X64" s="123">
        <v>1</v>
      </c>
      <c r="Y64" s="123">
        <v>1</v>
      </c>
      <c r="Z64" s="123">
        <v>1</v>
      </c>
      <c r="AA64" s="123">
        <v>1</v>
      </c>
      <c r="AB64" s="220">
        <f t="shared" si="3"/>
        <v>20</v>
      </c>
      <c r="AC64" s="220">
        <f t="shared" si="4"/>
        <v>0</v>
      </c>
      <c r="AD64" s="123"/>
    </row>
    <row r="65" spans="1:30">
      <c r="A65" s="123" t="s">
        <v>155</v>
      </c>
      <c r="B65" s="123" t="s">
        <v>238</v>
      </c>
      <c r="C65" s="123"/>
      <c r="D65" s="123"/>
      <c r="E65" s="123"/>
      <c r="F65" s="123"/>
      <c r="G65" s="123"/>
      <c r="H65" s="123">
        <v>1</v>
      </c>
      <c r="I65" s="123">
        <v>1</v>
      </c>
      <c r="J65" s="123">
        <v>1</v>
      </c>
      <c r="K65" s="123">
        <v>1</v>
      </c>
      <c r="L65" s="123">
        <v>1</v>
      </c>
      <c r="M65" s="123">
        <v>1</v>
      </c>
      <c r="N65" s="123">
        <v>1</v>
      </c>
      <c r="O65" s="123">
        <v>1</v>
      </c>
      <c r="P65" s="123">
        <v>1</v>
      </c>
      <c r="Q65" s="123">
        <v>1</v>
      </c>
      <c r="R65" s="123">
        <v>1</v>
      </c>
      <c r="S65" s="123">
        <v>1</v>
      </c>
      <c r="T65" s="123">
        <v>1</v>
      </c>
      <c r="U65" s="123">
        <v>1</v>
      </c>
      <c r="V65" s="123">
        <v>1</v>
      </c>
      <c r="W65" s="123">
        <v>1</v>
      </c>
      <c r="X65" s="123">
        <v>1</v>
      </c>
      <c r="Y65" s="123">
        <v>1</v>
      </c>
      <c r="Z65" s="123">
        <v>1</v>
      </c>
      <c r="AA65" s="123">
        <v>1</v>
      </c>
      <c r="AB65" s="220">
        <f t="shared" si="3"/>
        <v>20</v>
      </c>
      <c r="AC65" s="220">
        <f t="shared" si="4"/>
        <v>0</v>
      </c>
      <c r="AD65" s="123"/>
    </row>
    <row r="66" spans="1:30">
      <c r="A66" s="123" t="s">
        <v>157</v>
      </c>
      <c r="B66" s="123" t="s">
        <v>278</v>
      </c>
      <c r="C66" s="123"/>
      <c r="D66" s="123"/>
      <c r="E66" s="123"/>
      <c r="F66" s="123"/>
      <c r="G66" s="123"/>
      <c r="H66" s="123"/>
      <c r="I66" s="123"/>
      <c r="J66" s="123"/>
      <c r="K66" s="123"/>
      <c r="L66" s="123"/>
      <c r="M66" s="123"/>
      <c r="N66" s="123"/>
      <c r="O66" s="123"/>
      <c r="P66" s="123"/>
      <c r="Q66" s="123"/>
      <c r="R66" s="123"/>
      <c r="S66" s="123"/>
      <c r="T66" s="123"/>
      <c r="U66" s="123"/>
      <c r="V66" s="123"/>
      <c r="W66" s="123"/>
      <c r="X66" s="123">
        <v>2</v>
      </c>
      <c r="Y66" s="123"/>
      <c r="Z66" s="123"/>
      <c r="AA66" s="123"/>
      <c r="AB66" s="220">
        <f t="shared" si="3"/>
        <v>2</v>
      </c>
      <c r="AC66" s="220">
        <f t="shared" si="4"/>
        <v>0</v>
      </c>
      <c r="AD66" s="123"/>
    </row>
    <row r="67" spans="1:30">
      <c r="A67" s="123" t="s">
        <v>159</v>
      </c>
      <c r="B67" s="123" t="s">
        <v>227</v>
      </c>
      <c r="C67" s="123"/>
      <c r="D67" s="123"/>
      <c r="E67" s="123"/>
      <c r="F67" s="123"/>
      <c r="G67" s="123"/>
      <c r="H67" s="123">
        <v>1</v>
      </c>
      <c r="I67" s="123">
        <v>1</v>
      </c>
      <c r="J67" s="123">
        <v>1</v>
      </c>
      <c r="K67" s="123">
        <v>1</v>
      </c>
      <c r="L67" s="123">
        <v>1</v>
      </c>
      <c r="M67" s="123">
        <v>1</v>
      </c>
      <c r="N67" s="123">
        <v>1</v>
      </c>
      <c r="O67" s="123">
        <v>1</v>
      </c>
      <c r="P67" s="123">
        <v>1</v>
      </c>
      <c r="Q67" s="123">
        <v>1</v>
      </c>
      <c r="R67" s="123">
        <v>1</v>
      </c>
      <c r="S67" s="123">
        <v>1</v>
      </c>
      <c r="T67" s="123">
        <v>1</v>
      </c>
      <c r="U67" s="123">
        <v>1</v>
      </c>
      <c r="V67" s="123">
        <v>1</v>
      </c>
      <c r="W67" s="123">
        <v>1</v>
      </c>
      <c r="X67" s="123">
        <v>1</v>
      </c>
      <c r="Y67" s="123">
        <v>1</v>
      </c>
      <c r="Z67" s="123">
        <v>1</v>
      </c>
      <c r="AA67" s="123"/>
      <c r="AB67" s="220">
        <f t="shared" si="3"/>
        <v>19</v>
      </c>
      <c r="AC67" s="220">
        <f t="shared" si="4"/>
        <v>0</v>
      </c>
      <c r="AD67" s="123"/>
    </row>
    <row r="68" spans="1:30">
      <c r="A68" s="123" t="s">
        <v>161</v>
      </c>
      <c r="B68" s="123" t="s">
        <v>279</v>
      </c>
      <c r="C68" s="123"/>
      <c r="D68" s="123"/>
      <c r="E68" s="123"/>
      <c r="F68" s="123"/>
      <c r="G68" s="123"/>
      <c r="H68" s="123">
        <v>1</v>
      </c>
      <c r="I68" s="123"/>
      <c r="J68" s="123"/>
      <c r="K68" s="123"/>
      <c r="L68" s="123"/>
      <c r="M68" s="123"/>
      <c r="N68" s="123"/>
      <c r="O68" s="123"/>
      <c r="P68" s="123"/>
      <c r="Q68" s="123"/>
      <c r="R68" s="123"/>
      <c r="S68" s="123"/>
      <c r="T68" s="123"/>
      <c r="U68" s="123"/>
      <c r="V68" s="123"/>
      <c r="W68" s="123"/>
      <c r="X68" s="123"/>
      <c r="Y68" s="123"/>
      <c r="Z68" s="123">
        <v>2</v>
      </c>
      <c r="AA68" s="123"/>
      <c r="AB68" s="220">
        <f t="shared" si="3"/>
        <v>3</v>
      </c>
      <c r="AC68" s="220">
        <f t="shared" si="4"/>
        <v>0</v>
      </c>
      <c r="AD68" s="123"/>
    </row>
    <row r="69" spans="1:30">
      <c r="A69" s="123" t="s">
        <v>163</v>
      </c>
      <c r="B69" s="123" t="s">
        <v>233</v>
      </c>
      <c r="C69" s="123"/>
      <c r="D69" s="123"/>
      <c r="E69" s="123"/>
      <c r="F69" s="123"/>
      <c r="G69" s="123"/>
      <c r="H69" s="123">
        <v>1</v>
      </c>
      <c r="I69" s="123"/>
      <c r="J69" s="123"/>
      <c r="K69" s="123"/>
      <c r="L69" s="123"/>
      <c r="M69" s="123"/>
      <c r="N69" s="123"/>
      <c r="O69" s="123"/>
      <c r="P69" s="123"/>
      <c r="Q69" s="123"/>
      <c r="R69" s="123"/>
      <c r="S69" s="123"/>
      <c r="T69" s="123"/>
      <c r="U69" s="123"/>
      <c r="V69" s="123"/>
      <c r="W69" s="123"/>
      <c r="X69" s="123"/>
      <c r="Y69" s="123"/>
      <c r="Z69" s="123"/>
      <c r="AA69" s="123"/>
      <c r="AB69" s="220">
        <f t="shared" si="3"/>
        <v>1</v>
      </c>
      <c r="AC69" s="220">
        <f t="shared" si="4"/>
        <v>0</v>
      </c>
      <c r="AD69" s="123"/>
    </row>
    <row r="70" spans="1:30">
      <c r="A70" s="123" t="s">
        <v>165</v>
      </c>
      <c r="B70" s="123" t="s">
        <v>280</v>
      </c>
      <c r="C70" s="123"/>
      <c r="D70" s="123"/>
      <c r="E70" s="123"/>
      <c r="F70" s="123"/>
      <c r="G70" s="123"/>
      <c r="H70" s="123"/>
      <c r="I70" s="123"/>
      <c r="J70" s="123"/>
      <c r="K70" s="123"/>
      <c r="L70" s="123"/>
      <c r="M70" s="123"/>
      <c r="N70" s="123"/>
      <c r="O70" s="123"/>
      <c r="P70" s="123"/>
      <c r="Q70" s="123"/>
      <c r="R70" s="123"/>
      <c r="S70" s="123"/>
      <c r="T70" s="123"/>
      <c r="U70" s="123"/>
      <c r="V70" s="123"/>
      <c r="W70" s="123"/>
      <c r="X70" s="123"/>
      <c r="Y70" s="123">
        <v>2</v>
      </c>
      <c r="Z70" s="123"/>
      <c r="AA70" s="123"/>
      <c r="AB70" s="220">
        <f t="shared" si="3"/>
        <v>2</v>
      </c>
      <c r="AC70" s="220">
        <f t="shared" si="4"/>
        <v>0</v>
      </c>
      <c r="AD70" s="123"/>
    </row>
    <row r="71" spans="1:30">
      <c r="A71" s="123" t="s">
        <v>167</v>
      </c>
      <c r="B71" s="123" t="s">
        <v>242</v>
      </c>
      <c r="C71" s="123"/>
      <c r="D71" s="123"/>
      <c r="E71" s="123"/>
      <c r="F71" s="123"/>
      <c r="G71" s="123"/>
      <c r="H71" s="123"/>
      <c r="I71" s="123"/>
      <c r="J71" s="123"/>
      <c r="K71" s="123"/>
      <c r="L71" s="123"/>
      <c r="M71" s="123"/>
      <c r="N71" s="123"/>
      <c r="O71" s="123"/>
      <c r="P71" s="123"/>
      <c r="Q71" s="123"/>
      <c r="R71" s="123"/>
      <c r="S71" s="123"/>
      <c r="T71" s="123"/>
      <c r="U71" s="123"/>
      <c r="V71" s="123"/>
      <c r="W71" s="123"/>
      <c r="X71" s="123"/>
      <c r="Y71" s="123">
        <v>2</v>
      </c>
      <c r="Z71" s="123"/>
      <c r="AA71" s="123"/>
      <c r="AB71" s="220">
        <f t="shared" si="3"/>
        <v>2</v>
      </c>
      <c r="AC71" s="220">
        <f t="shared" si="4"/>
        <v>0</v>
      </c>
      <c r="AD71" s="123"/>
    </row>
    <row r="72" spans="1:30">
      <c r="A72" s="123" t="s">
        <v>169</v>
      </c>
      <c r="B72" s="123" t="s">
        <v>184</v>
      </c>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c r="AA72" s="123">
        <v>3</v>
      </c>
      <c r="AB72" s="220">
        <f t="shared" si="3"/>
        <v>3</v>
      </c>
      <c r="AC72" s="220">
        <f t="shared" si="4"/>
        <v>0</v>
      </c>
      <c r="AD72" s="123"/>
    </row>
    <row r="73" spans="1:29">
      <c r="A73" s="123"/>
      <c r="AB73" s="220"/>
      <c r="AC73" s="220">
        <f t="shared" si="4"/>
        <v>0</v>
      </c>
    </row>
    <row r="74" spans="1:1">
      <c r="A74" s="123"/>
    </row>
    <row r="75" spans="1:28">
      <c r="A75" s="123"/>
      <c r="AB75">
        <f>SUM(AB3:AB74)</f>
        <v>1003</v>
      </c>
    </row>
    <row r="76" spans="1:1">
      <c r="A76" s="123"/>
    </row>
    <row r="77" spans="28:28">
      <c r="AB77" t="e">
        <f>#REF!-#REF!-#REF!-#REF!-#REF!-#REF!-#REF!-#REF!-#REF!-#REF!-#REF!</f>
        <v>#REF!</v>
      </c>
    </row>
    <row r="78" spans="28:28">
      <c r="AB78" t="e">
        <f>AB75-AB77</f>
        <v>#REF!</v>
      </c>
    </row>
  </sheetData>
  <autoFilter xmlns:etc="http://www.wps.cn/officeDocument/2017/etCustomData" ref="A2:AE78" etc:filterBottomFollowUsedRange="0">
    <extLst/>
  </autoFilter>
  <mergeCells count="1">
    <mergeCell ref="A1:AE1"/>
  </mergeCell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opLeftCell="B1" workbookViewId="0">
      <selection activeCell="H8" sqref="H8"/>
    </sheetView>
  </sheetViews>
  <sheetFormatPr defaultColWidth="9" defaultRowHeight="35.1" customHeight="1" outlineLevelCol="5"/>
  <cols>
    <col min="1" max="1" width="5.5" style="1" hidden="1" customWidth="1"/>
    <col min="2" max="2" width="29.25" style="1" customWidth="1"/>
    <col min="3" max="3" width="17.625" style="1" customWidth="1"/>
    <col min="4" max="4" width="11.75" style="1" customWidth="1"/>
    <col min="5" max="5" width="12.75" style="1" customWidth="1"/>
    <col min="6" max="6" width="17.25" style="1" customWidth="1"/>
    <col min="7" max="16384" width="9" style="1"/>
  </cols>
  <sheetData>
    <row r="1" s="1" customFormat="1" ht="108" customHeight="1" spans="1:6">
      <c r="A1" s="207" t="s">
        <v>281</v>
      </c>
      <c r="B1" s="207"/>
      <c r="C1" s="207"/>
      <c r="D1" s="207"/>
      <c r="E1" s="207"/>
      <c r="F1" s="207"/>
    </row>
    <row r="2" s="1" customFormat="1" ht="50.1" customHeight="1" spans="1:6">
      <c r="A2" s="208"/>
      <c r="B2" s="51" t="s">
        <v>282</v>
      </c>
      <c r="C2" s="209" t="s">
        <v>283</v>
      </c>
      <c r="D2" s="209"/>
      <c r="E2" s="209"/>
      <c r="F2" s="209"/>
    </row>
    <row r="3" s="1" customFormat="1" ht="50.1" customHeight="1" spans="1:6">
      <c r="A3" s="208"/>
      <c r="B3" s="51" t="s">
        <v>284</v>
      </c>
      <c r="C3" s="210" t="s">
        <v>285</v>
      </c>
      <c r="D3" s="211"/>
      <c r="E3" s="211"/>
      <c r="F3" s="211"/>
    </row>
    <row r="4" s="1" customFormat="1" ht="50.1" customHeight="1" spans="1:6">
      <c r="A4" s="208"/>
      <c r="B4" s="51"/>
      <c r="C4" s="51"/>
      <c r="D4" s="51"/>
      <c r="E4" s="51"/>
      <c r="F4" s="51"/>
    </row>
    <row r="5" s="1" customFormat="1" ht="50.1" customHeight="1" spans="1:6">
      <c r="A5" s="208"/>
      <c r="B5" s="51"/>
      <c r="C5" s="51"/>
      <c r="D5" s="51"/>
      <c r="E5" s="51"/>
      <c r="F5" s="51"/>
    </row>
    <row r="6" s="1" customFormat="1" ht="50.1" customHeight="1" spans="1:6">
      <c r="A6" s="212"/>
      <c r="B6" s="213" t="s">
        <v>286</v>
      </c>
      <c r="C6" s="214">
        <v>4100000</v>
      </c>
      <c r="D6" s="214"/>
      <c r="E6" s="214"/>
      <c r="F6" s="215" t="s">
        <v>287</v>
      </c>
    </row>
    <row r="7" s="1" customFormat="1" ht="50.1" customHeight="1" spans="1:6">
      <c r="A7" s="212"/>
      <c r="B7" s="213" t="s">
        <v>288</v>
      </c>
      <c r="C7" s="216" t="s">
        <v>289</v>
      </c>
      <c r="D7" s="216"/>
      <c r="E7" s="216"/>
      <c r="F7" s="217"/>
    </row>
    <row r="8" s="1" customFormat="1" ht="50.1" customHeight="1" spans="1:6">
      <c r="A8" s="212"/>
      <c r="B8" s="218"/>
      <c r="C8" s="218"/>
      <c r="D8" s="218"/>
      <c r="E8" s="218"/>
      <c r="F8" s="218"/>
    </row>
    <row r="9" s="1" customFormat="1" ht="50.1" customHeight="1" spans="1:6">
      <c r="A9" s="212"/>
      <c r="B9" s="218"/>
      <c r="C9" s="218"/>
      <c r="D9" s="218"/>
      <c r="E9" s="218"/>
      <c r="F9" s="218"/>
    </row>
    <row r="10" s="1" customFormat="1" ht="50.1" customHeight="1" spans="1:6">
      <c r="A10" s="212"/>
      <c r="B10" s="213" t="s">
        <v>290</v>
      </c>
      <c r="C10" s="209" t="s">
        <v>291</v>
      </c>
      <c r="D10" s="209"/>
      <c r="E10" s="209"/>
      <c r="F10" s="209"/>
    </row>
    <row r="11" s="1" customFormat="1" ht="50.1" customHeight="1" spans="1:6">
      <c r="A11" s="212"/>
      <c r="B11" s="213" t="s">
        <v>292</v>
      </c>
      <c r="C11" s="209" t="s">
        <v>293</v>
      </c>
      <c r="D11" s="209"/>
      <c r="E11" s="209"/>
      <c r="F11" s="209"/>
    </row>
    <row r="12" s="1" customFormat="1" ht="50.1" customHeight="1" spans="1:6">
      <c r="A12" s="212"/>
      <c r="B12" s="213" t="s">
        <v>294</v>
      </c>
      <c r="C12" s="209" t="s">
        <v>295</v>
      </c>
      <c r="D12" s="209"/>
      <c r="E12" s="209"/>
      <c r="F12" s="209"/>
    </row>
    <row r="13" s="1" customFormat="1" customHeight="1" spans="1:1">
      <c r="A13" s="212"/>
    </row>
    <row r="14" s="1" customFormat="1" ht="6" customHeight="1" spans="1:6">
      <c r="A14" s="208"/>
      <c r="B14" s="208"/>
      <c r="C14" s="208"/>
      <c r="D14" s="208"/>
      <c r="E14" s="208"/>
      <c r="F14" s="208"/>
    </row>
    <row r="15" s="1" customFormat="1" hidden="1" customHeight="1"/>
  </sheetData>
  <mergeCells count="9">
    <mergeCell ref="A1:F1"/>
    <mergeCell ref="C2:F2"/>
    <mergeCell ref="C3:F3"/>
    <mergeCell ref="C6:E6"/>
    <mergeCell ref="C7:E7"/>
    <mergeCell ref="B9:F9"/>
    <mergeCell ref="C10:F10"/>
    <mergeCell ref="C11:F11"/>
    <mergeCell ref="C12:F12"/>
  </mergeCells>
  <printOptions horizontalCentered="1"/>
  <pageMargins left="0.393055555555556" right="0.393055555555556" top="1" bottom="1"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workbookViewId="0">
      <selection activeCell="A1" sqref="A1:B19"/>
    </sheetView>
  </sheetViews>
  <sheetFormatPr defaultColWidth="9" defaultRowHeight="24.95" customHeight="1" outlineLevelCol="1"/>
  <cols>
    <col min="1" max="1" width="7.375" style="1" customWidth="1"/>
    <col min="2" max="2" width="90" style="1" customWidth="1"/>
    <col min="3" max="16384" width="9" style="1"/>
  </cols>
  <sheetData>
    <row r="1" s="1" customFormat="1" customHeight="1" spans="1:2">
      <c r="A1" s="194" t="s">
        <v>296</v>
      </c>
      <c r="B1" s="194"/>
    </row>
    <row r="2" s="1" customFormat="1" customHeight="1" spans="1:2">
      <c r="A2" s="195" t="s">
        <v>297</v>
      </c>
      <c r="B2" s="196" t="s">
        <v>298</v>
      </c>
    </row>
    <row r="3" s="1" customFormat="1" customHeight="1" spans="1:2">
      <c r="A3" s="197">
        <v>1.1</v>
      </c>
      <c r="B3" s="198" t="s">
        <v>299</v>
      </c>
    </row>
    <row r="4" s="1" customFormat="1" customHeight="1" spans="1:2">
      <c r="A4" s="197">
        <v>1.2</v>
      </c>
      <c r="B4" s="198" t="s">
        <v>300</v>
      </c>
    </row>
    <row r="5" s="1" customFormat="1" customHeight="1" spans="1:2">
      <c r="A5" s="197">
        <v>1.3</v>
      </c>
      <c r="B5" s="199" t="s">
        <v>301</v>
      </c>
    </row>
    <row r="6" s="1" customFormat="1" customHeight="1" spans="1:2">
      <c r="A6" s="195" t="s">
        <v>302</v>
      </c>
      <c r="B6" s="196" t="s">
        <v>303</v>
      </c>
    </row>
    <row r="7" s="1" customFormat="1" ht="45" customHeight="1" spans="1:2">
      <c r="A7" s="200">
        <v>2.1</v>
      </c>
      <c r="B7" s="198" t="s">
        <v>304</v>
      </c>
    </row>
    <row r="8" s="1" customFormat="1" ht="45" customHeight="1" spans="1:2">
      <c r="A8" s="200">
        <v>2.2</v>
      </c>
      <c r="B8" s="198" t="s">
        <v>305</v>
      </c>
    </row>
    <row r="9" s="1" customFormat="1" ht="72" customHeight="1" spans="1:2">
      <c r="A9" s="200">
        <v>2.3</v>
      </c>
      <c r="B9" s="201" t="s">
        <v>306</v>
      </c>
    </row>
    <row r="10" s="1" customFormat="1" ht="63" customHeight="1" spans="1:2">
      <c r="A10" s="200">
        <v>2.4</v>
      </c>
      <c r="B10" s="201" t="s">
        <v>307</v>
      </c>
    </row>
    <row r="11" s="1" customFormat="1" ht="45" customHeight="1" spans="1:2">
      <c r="A11" s="200">
        <v>2.5</v>
      </c>
      <c r="B11" s="201" t="s">
        <v>308</v>
      </c>
    </row>
    <row r="12" s="1" customFormat="1" ht="42" customHeight="1" spans="1:2">
      <c r="A12" s="200">
        <v>2.6</v>
      </c>
      <c r="B12" s="201" t="s">
        <v>309</v>
      </c>
    </row>
    <row r="13" s="1" customFormat="1" ht="54" customHeight="1" spans="1:2">
      <c r="A13" s="200">
        <v>2.7</v>
      </c>
      <c r="B13" s="202" t="s">
        <v>310</v>
      </c>
    </row>
    <row r="14" s="1" customFormat="1" ht="30" customHeight="1" spans="1:2">
      <c r="A14" s="200">
        <v>2.8</v>
      </c>
      <c r="B14" s="203" t="s">
        <v>311</v>
      </c>
    </row>
    <row r="15" s="1" customFormat="1" ht="32.1" customHeight="1" spans="1:2">
      <c r="A15" s="200">
        <v>2.9</v>
      </c>
      <c r="B15" s="201" t="s">
        <v>312</v>
      </c>
    </row>
    <row r="16" s="1" customFormat="1" ht="24" customHeight="1" spans="1:2">
      <c r="A16" s="195" t="s">
        <v>313</v>
      </c>
      <c r="B16" s="196" t="s">
        <v>314</v>
      </c>
    </row>
    <row r="17" s="1" customFormat="1" ht="282" customHeight="1" spans="1:2">
      <c r="A17" s="204">
        <v>3.1</v>
      </c>
      <c r="B17" s="205" t="s">
        <v>315</v>
      </c>
    </row>
    <row r="18" s="1" customFormat="1" ht="32.1" customHeight="1" spans="1:2">
      <c r="A18" s="200">
        <v>3.2</v>
      </c>
      <c r="B18" s="198" t="s">
        <v>316</v>
      </c>
    </row>
    <row r="19" s="1" customFormat="1" ht="29.1" customHeight="1" spans="1:2">
      <c r="A19" s="200">
        <v>3.3</v>
      </c>
      <c r="B19" s="107" t="s">
        <v>317</v>
      </c>
    </row>
    <row r="20" s="1" customFormat="1" customHeight="1" spans="1:1">
      <c r="A20" s="206"/>
    </row>
  </sheetData>
  <mergeCells count="1">
    <mergeCell ref="A1:B1"/>
  </mergeCells>
  <printOptions horizontalCentered="1"/>
  <pageMargins left="0.393055555555556" right="0.393055555555556" top="1" bottom="1" header="0.5" footer="0.5"/>
  <pageSetup paperSize="9" scale="9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abSelected="1" workbookViewId="0">
      <selection activeCell="I10" sqref="I10"/>
    </sheetView>
  </sheetViews>
  <sheetFormatPr defaultColWidth="9" defaultRowHeight="14.25" outlineLevelCol="6"/>
  <cols>
    <col min="1" max="1" width="7.25" style="180" customWidth="1"/>
    <col min="2" max="2" width="36.875" style="181" customWidth="1"/>
    <col min="3" max="3" width="8.875" style="180" customWidth="1"/>
    <col min="4" max="4" width="9.625" style="180" customWidth="1"/>
    <col min="5" max="5" width="11" style="181" customWidth="1"/>
    <col min="6" max="6" width="6.5" style="182" customWidth="1"/>
    <col min="7" max="7" width="8.5" style="181" customWidth="1"/>
    <col min="8" max="16384" width="9" style="159"/>
  </cols>
  <sheetData>
    <row r="1" s="159" customFormat="1" ht="57.95" customHeight="1" spans="1:7">
      <c r="A1" s="183" t="s">
        <v>318</v>
      </c>
      <c r="B1" s="183"/>
      <c r="C1" s="183"/>
      <c r="D1" s="183"/>
      <c r="E1" s="183"/>
      <c r="F1" s="183"/>
      <c r="G1" s="184"/>
    </row>
    <row r="2" s="159" customFormat="1" ht="30.75" customHeight="1" spans="1:7">
      <c r="A2" s="185" t="s">
        <v>1</v>
      </c>
      <c r="B2" s="185" t="s">
        <v>319</v>
      </c>
      <c r="C2" s="185" t="s">
        <v>320</v>
      </c>
      <c r="D2" s="185" t="s">
        <v>321</v>
      </c>
      <c r="E2" s="185" t="s">
        <v>322</v>
      </c>
      <c r="F2" s="185" t="s">
        <v>323</v>
      </c>
      <c r="G2" s="181"/>
    </row>
    <row r="3" s="176" customFormat="1" ht="28" customHeight="1" spans="1:7">
      <c r="A3" s="186">
        <v>1</v>
      </c>
      <c r="B3" s="187" t="s">
        <v>324</v>
      </c>
      <c r="C3" s="188" t="s">
        <v>325</v>
      </c>
      <c r="D3" s="188" t="s">
        <v>326</v>
      </c>
      <c r="E3" s="187" t="s">
        <v>327</v>
      </c>
      <c r="F3" s="187"/>
      <c r="G3" s="189"/>
    </row>
    <row r="4" s="176" customFormat="1" ht="28" customHeight="1" spans="1:7">
      <c r="A4" s="186">
        <v>2</v>
      </c>
      <c r="B4" s="187" t="s">
        <v>328</v>
      </c>
      <c r="C4" s="188" t="s">
        <v>325</v>
      </c>
      <c r="D4" s="188" t="s">
        <v>329</v>
      </c>
      <c r="E4" s="187" t="s">
        <v>327</v>
      </c>
      <c r="F4" s="187"/>
      <c r="G4" s="189"/>
    </row>
    <row r="5" s="176" customFormat="1" ht="28" customHeight="1" spans="1:7">
      <c r="A5" s="186">
        <v>3</v>
      </c>
      <c r="B5" s="187" t="s">
        <v>330</v>
      </c>
      <c r="C5" s="188" t="s">
        <v>325</v>
      </c>
      <c r="D5" s="188" t="s">
        <v>331</v>
      </c>
      <c r="E5" s="187" t="s">
        <v>327</v>
      </c>
      <c r="F5" s="187"/>
      <c r="G5" s="189"/>
    </row>
    <row r="6" s="176" customFormat="1" ht="28" customHeight="1" spans="1:7">
      <c r="A6" s="186">
        <v>4</v>
      </c>
      <c r="B6" s="187" t="s">
        <v>332</v>
      </c>
      <c r="C6" s="188" t="s">
        <v>325</v>
      </c>
      <c r="D6" s="188" t="s">
        <v>333</v>
      </c>
      <c r="E6" s="187" t="s">
        <v>327</v>
      </c>
      <c r="F6" s="187"/>
      <c r="G6" s="189"/>
    </row>
    <row r="7" s="176" customFormat="1" ht="28" customHeight="1" spans="1:7">
      <c r="A7" s="186">
        <v>5</v>
      </c>
      <c r="B7" s="187" t="s">
        <v>334</v>
      </c>
      <c r="C7" s="188" t="s">
        <v>335</v>
      </c>
      <c r="D7" s="188" t="s">
        <v>336</v>
      </c>
      <c r="E7" s="187" t="s">
        <v>327</v>
      </c>
      <c r="F7" s="187"/>
      <c r="G7" s="189"/>
    </row>
    <row r="8" s="176" customFormat="1" ht="28" customHeight="1" spans="1:7">
      <c r="A8" s="186">
        <v>6</v>
      </c>
      <c r="B8" s="187" t="s">
        <v>337</v>
      </c>
      <c r="C8" s="188" t="s">
        <v>325</v>
      </c>
      <c r="D8" s="188" t="s">
        <v>338</v>
      </c>
      <c r="E8" s="187" t="s">
        <v>327</v>
      </c>
      <c r="F8" s="187"/>
      <c r="G8" s="190"/>
    </row>
    <row r="9" s="176" customFormat="1" ht="28" customHeight="1" spans="1:7">
      <c r="A9" s="186">
        <v>7</v>
      </c>
      <c r="B9" s="187" t="s">
        <v>339</v>
      </c>
      <c r="C9" s="188" t="s">
        <v>325</v>
      </c>
      <c r="D9" s="188" t="s">
        <v>340</v>
      </c>
      <c r="E9" s="187" t="s">
        <v>327</v>
      </c>
      <c r="F9" s="187"/>
      <c r="G9" s="190"/>
    </row>
    <row r="10" s="177" customFormat="1" ht="28" customHeight="1" spans="1:7">
      <c r="A10" s="186">
        <v>8</v>
      </c>
      <c r="B10" s="187" t="s">
        <v>341</v>
      </c>
      <c r="C10" s="188" t="s">
        <v>325</v>
      </c>
      <c r="D10" s="188" t="s">
        <v>342</v>
      </c>
      <c r="E10" s="187" t="s">
        <v>327</v>
      </c>
      <c r="F10" s="187"/>
      <c r="G10" s="191"/>
    </row>
    <row r="11" s="178" customFormat="1" ht="28" customHeight="1" spans="1:7">
      <c r="A11" s="186">
        <v>9</v>
      </c>
      <c r="B11" s="187" t="s">
        <v>343</v>
      </c>
      <c r="C11" s="188" t="s">
        <v>344</v>
      </c>
      <c r="D11" s="188" t="s">
        <v>345</v>
      </c>
      <c r="E11" s="187" t="s">
        <v>327</v>
      </c>
      <c r="F11" s="187"/>
      <c r="G11" s="190"/>
    </row>
    <row r="12" s="178" customFormat="1" ht="28" customHeight="1" spans="1:7">
      <c r="A12" s="186">
        <v>10</v>
      </c>
      <c r="B12" s="187" t="s">
        <v>346</v>
      </c>
      <c r="C12" s="188" t="s">
        <v>325</v>
      </c>
      <c r="D12" s="188" t="s">
        <v>347</v>
      </c>
      <c r="E12" s="187" t="s">
        <v>327</v>
      </c>
      <c r="F12" s="187"/>
      <c r="G12" s="190"/>
    </row>
    <row r="13" s="178" customFormat="1" ht="28" customHeight="1" spans="1:7">
      <c r="A13" s="186">
        <v>11</v>
      </c>
      <c r="B13" s="187" t="s">
        <v>348</v>
      </c>
      <c r="C13" s="188" t="s">
        <v>325</v>
      </c>
      <c r="D13" s="188" t="s">
        <v>349</v>
      </c>
      <c r="E13" s="187" t="s">
        <v>327</v>
      </c>
      <c r="F13" s="187"/>
      <c r="G13" s="190"/>
    </row>
    <row r="14" s="178" customFormat="1" ht="28" customHeight="1" spans="1:7">
      <c r="A14" s="186">
        <v>12</v>
      </c>
      <c r="B14" s="187" t="s">
        <v>350</v>
      </c>
      <c r="C14" s="188" t="s">
        <v>344</v>
      </c>
      <c r="D14" s="188" t="s">
        <v>351</v>
      </c>
      <c r="E14" s="187" t="s">
        <v>327</v>
      </c>
      <c r="F14" s="187"/>
      <c r="G14" s="190"/>
    </row>
    <row r="15" s="178" customFormat="1" ht="28" customHeight="1" spans="1:7">
      <c r="A15" s="186">
        <v>13</v>
      </c>
      <c r="B15" s="187" t="s">
        <v>352</v>
      </c>
      <c r="C15" s="188" t="s">
        <v>344</v>
      </c>
      <c r="D15" s="188" t="s">
        <v>353</v>
      </c>
      <c r="E15" s="187" t="s">
        <v>327</v>
      </c>
      <c r="F15" s="187"/>
      <c r="G15" s="190"/>
    </row>
    <row r="16" s="179" customFormat="1" ht="28" customHeight="1" spans="1:7">
      <c r="A16" s="186">
        <v>14</v>
      </c>
      <c r="B16" s="187" t="s">
        <v>354</v>
      </c>
      <c r="C16" s="188" t="s">
        <v>355</v>
      </c>
      <c r="D16" s="188" t="s">
        <v>356</v>
      </c>
      <c r="E16" s="187" t="s">
        <v>327</v>
      </c>
      <c r="F16" s="187"/>
      <c r="G16" s="190"/>
    </row>
    <row r="17" s="179" customFormat="1" ht="28" customHeight="1" spans="1:7">
      <c r="A17" s="186">
        <v>15</v>
      </c>
      <c r="B17" s="187" t="s">
        <v>357</v>
      </c>
      <c r="C17" s="188" t="s">
        <v>358</v>
      </c>
      <c r="D17" s="188" t="s">
        <v>359</v>
      </c>
      <c r="E17" s="187" t="s">
        <v>327</v>
      </c>
      <c r="F17" s="187"/>
      <c r="G17" s="190"/>
    </row>
    <row r="18" s="179" customFormat="1" ht="28" customHeight="1" spans="1:7">
      <c r="A18" s="186">
        <v>16</v>
      </c>
      <c r="B18" s="187" t="s">
        <v>360</v>
      </c>
      <c r="C18" s="188" t="s">
        <v>361</v>
      </c>
      <c r="D18" s="192">
        <v>1</v>
      </c>
      <c r="E18" s="187" t="s">
        <v>327</v>
      </c>
      <c r="F18" s="187"/>
      <c r="G18" s="190"/>
    </row>
    <row r="19" s="179" customFormat="1" ht="28" customHeight="1" spans="1:7">
      <c r="A19" s="186">
        <v>17</v>
      </c>
      <c r="B19" s="187" t="s">
        <v>362</v>
      </c>
      <c r="C19" s="188" t="s">
        <v>361</v>
      </c>
      <c r="D19" s="192">
        <v>1</v>
      </c>
      <c r="E19" s="187" t="s">
        <v>363</v>
      </c>
      <c r="F19" s="187"/>
      <c r="G19" s="190"/>
    </row>
    <row r="20" s="179" customFormat="1" ht="28" customHeight="1" spans="1:7">
      <c r="A20" s="186">
        <v>18</v>
      </c>
      <c r="B20" s="187" t="s">
        <v>364</v>
      </c>
      <c r="C20" s="188" t="s">
        <v>365</v>
      </c>
      <c r="D20" s="188"/>
      <c r="E20" s="187" t="s">
        <v>327</v>
      </c>
      <c r="F20" s="187"/>
      <c r="G20" s="190"/>
    </row>
    <row r="21" s="159" customFormat="1" ht="33.95" customHeight="1" spans="1:7">
      <c r="A21" s="193" t="s">
        <v>366</v>
      </c>
      <c r="B21" s="193"/>
      <c r="C21" s="193" t="s">
        <v>367</v>
      </c>
      <c r="D21" s="193"/>
      <c r="E21" s="193"/>
      <c r="F21" s="193"/>
      <c r="G21" s="181"/>
    </row>
    <row r="22" s="159" customFormat="1" ht="26.1" customHeight="1" spans="1:7">
      <c r="A22" s="193"/>
      <c r="B22" s="193"/>
      <c r="C22" s="193"/>
      <c r="D22" s="193"/>
      <c r="E22" s="193"/>
      <c r="F22" s="193"/>
      <c r="G22" s="181"/>
    </row>
    <row r="23" s="159" customFormat="1" spans="1:7">
      <c r="A23" s="180"/>
      <c r="B23" s="181"/>
      <c r="C23" s="180"/>
      <c r="D23" s="180"/>
      <c r="E23" s="181"/>
      <c r="F23" s="182"/>
      <c r="G23" s="181"/>
    </row>
    <row r="24" s="159" customFormat="1" spans="1:7">
      <c r="A24" s="180"/>
      <c r="B24" s="181"/>
      <c r="C24" s="180"/>
      <c r="D24" s="180"/>
      <c r="E24" s="181"/>
      <c r="F24" s="182"/>
      <c r="G24" s="181"/>
    </row>
    <row r="25" s="159" customFormat="1" spans="1:7">
      <c r="A25" s="180"/>
      <c r="B25" s="181"/>
      <c r="C25" s="180"/>
      <c r="D25" s="180"/>
      <c r="E25" s="181"/>
      <c r="F25" s="182"/>
      <c r="G25" s="181"/>
    </row>
    <row r="26" s="159" customFormat="1" spans="1:7">
      <c r="A26" s="180"/>
      <c r="B26" s="181"/>
      <c r="C26" s="180"/>
      <c r="D26" s="180"/>
      <c r="E26" s="181"/>
      <c r="F26" s="182"/>
      <c r="G26" s="181"/>
    </row>
    <row r="27" s="159" customFormat="1" spans="1:7">
      <c r="A27" s="180"/>
      <c r="B27" s="181"/>
      <c r="C27" s="180"/>
      <c r="D27" s="180"/>
      <c r="E27" s="181"/>
      <c r="F27" s="182"/>
      <c r="G27" s="181"/>
    </row>
    <row r="28" s="159" customFormat="1" spans="1:7">
      <c r="A28" s="180"/>
      <c r="B28" s="181"/>
      <c r="C28" s="180"/>
      <c r="D28" s="180"/>
      <c r="E28" s="181"/>
      <c r="F28" s="182"/>
      <c r="G28" s="181"/>
    </row>
    <row r="29" s="159" customFormat="1" spans="1:7">
      <c r="A29" s="180"/>
      <c r="B29" s="181"/>
      <c r="C29" s="180"/>
      <c r="D29" s="180"/>
      <c r="E29" s="181"/>
      <c r="F29" s="182"/>
      <c r="G29" s="181"/>
    </row>
    <row r="30" s="159" customFormat="1" spans="1:7">
      <c r="A30" s="180"/>
      <c r="B30" s="181"/>
      <c r="C30" s="180"/>
      <c r="D30" s="180"/>
      <c r="E30" s="181"/>
      <c r="F30" s="182"/>
      <c r="G30" s="181"/>
    </row>
    <row r="31" s="159" customFormat="1" spans="1:7">
      <c r="A31" s="180"/>
      <c r="B31" s="181"/>
      <c r="C31" s="180"/>
      <c r="D31" s="180"/>
      <c r="E31" s="181"/>
      <c r="F31" s="182"/>
      <c r="G31" s="181"/>
    </row>
    <row r="32" s="159" customFormat="1" spans="1:7">
      <c r="A32" s="180"/>
      <c r="B32" s="181"/>
      <c r="C32" s="180"/>
      <c r="D32" s="180"/>
      <c r="E32" s="181"/>
      <c r="F32" s="182"/>
      <c r="G32" s="181"/>
    </row>
    <row r="33" s="159" customFormat="1" spans="1:7">
      <c r="A33" s="180"/>
      <c r="B33" s="181"/>
      <c r="C33" s="180"/>
      <c r="D33" s="180"/>
      <c r="E33" s="181"/>
      <c r="F33" s="182"/>
      <c r="G33" s="181"/>
    </row>
    <row r="34" s="159" customFormat="1" spans="1:7">
      <c r="A34" s="180"/>
      <c r="B34" s="181"/>
      <c r="C34" s="180"/>
      <c r="D34" s="180"/>
      <c r="E34" s="181"/>
      <c r="F34" s="182"/>
      <c r="G34" s="181"/>
    </row>
    <row r="35" s="159" customFormat="1" spans="1:7">
      <c r="A35" s="180"/>
      <c r="B35" s="181"/>
      <c r="C35" s="180"/>
      <c r="D35" s="180"/>
      <c r="E35" s="181"/>
      <c r="F35" s="182"/>
      <c r="G35" s="181"/>
    </row>
    <row r="36" s="159" customFormat="1" spans="1:7">
      <c r="A36" s="180"/>
      <c r="B36" s="181"/>
      <c r="C36" s="180"/>
      <c r="D36" s="180"/>
      <c r="E36" s="181"/>
      <c r="F36" s="182"/>
      <c r="G36" s="181"/>
    </row>
    <row r="37" s="159" customFormat="1" ht="43.5" customHeight="1" spans="1:7">
      <c r="A37" s="180"/>
      <c r="B37" s="181"/>
      <c r="C37" s="180"/>
      <c r="D37" s="180"/>
      <c r="E37" s="181"/>
      <c r="F37" s="182"/>
      <c r="G37" s="181"/>
    </row>
  </sheetData>
  <mergeCells count="3">
    <mergeCell ref="A1:F1"/>
    <mergeCell ref="A21:B22"/>
    <mergeCell ref="C21:F22"/>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opLeftCell="A8" workbookViewId="0">
      <selection activeCell="I21" sqref="I21"/>
    </sheetView>
  </sheetViews>
  <sheetFormatPr defaultColWidth="9" defaultRowHeight="14.25" outlineLevelCol="7"/>
  <cols>
    <col min="1" max="1" width="10.125" style="159" customWidth="1"/>
    <col min="2" max="2" width="10.5" style="159" customWidth="1"/>
    <col min="3" max="3" width="4.5" style="159" customWidth="1"/>
    <col min="4" max="4" width="9.25" style="159" customWidth="1"/>
    <col min="5" max="5" width="10.625" style="159" customWidth="1"/>
    <col min="6" max="6" width="12" style="159" customWidth="1"/>
    <col min="7" max="7" width="12.75" style="159" customWidth="1"/>
    <col min="8" max="8" width="13.25" style="159" customWidth="1"/>
    <col min="9" max="16384" width="9" style="159"/>
  </cols>
  <sheetData>
    <row r="1" s="159" customFormat="1" ht="37.5" customHeight="1" spans="1:8">
      <c r="A1" s="161" t="s">
        <v>368</v>
      </c>
      <c r="B1" s="161"/>
      <c r="C1" s="161"/>
      <c r="D1" s="161"/>
      <c r="E1" s="161"/>
      <c r="F1" s="161"/>
      <c r="G1" s="161"/>
      <c r="H1" s="161"/>
    </row>
    <row r="2" s="159" customFormat="1" ht="31.9" customHeight="1" spans="1:8">
      <c r="A2" s="162" t="s">
        <v>369</v>
      </c>
      <c r="B2" s="162"/>
      <c r="C2" s="162"/>
      <c r="D2" s="162"/>
      <c r="E2" s="162"/>
      <c r="F2" s="162"/>
      <c r="G2" s="162"/>
      <c r="H2" s="162"/>
    </row>
    <row r="3" s="159" customFormat="1" ht="23.25" customHeight="1" spans="1:8">
      <c r="A3" s="162" t="s">
        <v>370</v>
      </c>
      <c r="B3" s="162"/>
      <c r="C3" s="162"/>
      <c r="D3" s="162"/>
      <c r="E3" s="162"/>
      <c r="F3" s="162"/>
      <c r="G3" s="162"/>
      <c r="H3" s="162"/>
    </row>
    <row r="4" s="159" customFormat="1" ht="25.5" customHeight="1" spans="1:8">
      <c r="A4" s="162" t="s">
        <v>371</v>
      </c>
      <c r="B4" s="162"/>
      <c r="C4" s="162"/>
      <c r="D4" s="162"/>
      <c r="E4" s="162"/>
      <c r="F4" s="162"/>
      <c r="G4" s="162"/>
      <c r="H4" s="162"/>
    </row>
    <row r="5" s="159" customFormat="1" ht="30" customHeight="1" spans="1:8">
      <c r="A5" s="163" t="s">
        <v>372</v>
      </c>
      <c r="B5" s="163"/>
      <c r="C5" s="163"/>
      <c r="D5" s="163"/>
      <c r="E5" s="163"/>
      <c r="F5" s="163"/>
      <c r="G5" s="163"/>
      <c r="H5" s="163"/>
    </row>
    <row r="6" s="160" customFormat="1" ht="24" customHeight="1" spans="1:8">
      <c r="A6" s="164" t="s">
        <v>1</v>
      </c>
      <c r="B6" s="164" t="s">
        <v>373</v>
      </c>
      <c r="C6" s="164"/>
      <c r="D6" s="164"/>
      <c r="E6" s="164" t="s">
        <v>374</v>
      </c>
      <c r="F6" s="164" t="s">
        <v>375</v>
      </c>
      <c r="G6" s="164" t="s">
        <v>376</v>
      </c>
      <c r="H6" s="164" t="s">
        <v>377</v>
      </c>
    </row>
    <row r="7" s="159" customFormat="1" ht="20.25" customHeight="1" spans="1:8">
      <c r="A7" s="165" t="s">
        <v>297</v>
      </c>
      <c r="B7" s="166" t="s">
        <v>378</v>
      </c>
      <c r="C7" s="166"/>
      <c r="D7" s="166"/>
      <c r="E7" s="167">
        <f>E8+E10+E11+E12</f>
        <v>0</v>
      </c>
      <c r="F7" s="167">
        <v>0</v>
      </c>
      <c r="G7" s="167">
        <f>G8+G10+G11+G12</f>
        <v>0</v>
      </c>
      <c r="H7" s="167">
        <f>H8+H9+H10+H11+H12+H13</f>
        <v>4109700</v>
      </c>
    </row>
    <row r="8" s="159" customFormat="1" ht="20.25" customHeight="1" spans="1:8">
      <c r="A8" s="168">
        <v>1.1</v>
      </c>
      <c r="B8" s="169" t="s">
        <v>379</v>
      </c>
      <c r="C8" s="169"/>
      <c r="D8" s="169"/>
      <c r="E8" s="167">
        <v>0</v>
      </c>
      <c r="F8" s="167">
        <v>0</v>
      </c>
      <c r="G8" s="167">
        <v>0</v>
      </c>
      <c r="H8" s="167">
        <f>'栾川山水文苑项目s1地块12-20#楼铝合金门窗招标清单汇总表'!C3</f>
        <v>4079989</v>
      </c>
    </row>
    <row r="9" s="159" customFormat="1" ht="20.25" customHeight="1" spans="1:8">
      <c r="A9" s="168">
        <v>1.2</v>
      </c>
      <c r="B9" s="169" t="s">
        <v>380</v>
      </c>
      <c r="C9" s="169"/>
      <c r="D9" s="169"/>
      <c r="E9" s="167">
        <v>0</v>
      </c>
      <c r="F9" s="167">
        <v>0</v>
      </c>
      <c r="G9" s="167">
        <v>0</v>
      </c>
      <c r="H9" s="167">
        <f>'栾川山水文苑项目s1地块12-20#楼铝合金门窗招标清单汇总表'!C5</f>
        <v>37632.18</v>
      </c>
    </row>
    <row r="10" s="159" customFormat="1" ht="20.25" customHeight="1" spans="1:8">
      <c r="A10" s="168">
        <v>1.3</v>
      </c>
      <c r="B10" s="169" t="s">
        <v>381</v>
      </c>
      <c r="C10" s="169"/>
      <c r="D10" s="169"/>
      <c r="E10" s="167">
        <v>0</v>
      </c>
      <c r="F10" s="167">
        <v>0</v>
      </c>
      <c r="G10" s="167">
        <v>0</v>
      </c>
      <c r="H10" s="167">
        <f>'栾川山水文苑项目s1地块12-20#楼铝合金门窗招标清单汇总表'!C6</f>
        <v>2492.93</v>
      </c>
    </row>
    <row r="11" s="159" customFormat="1" ht="20.25" customHeight="1" spans="1:8">
      <c r="A11" s="168">
        <v>1.4</v>
      </c>
      <c r="B11" s="169" t="s">
        <v>382</v>
      </c>
      <c r="C11" s="169"/>
      <c r="D11" s="169"/>
      <c r="E11" s="167">
        <v>0</v>
      </c>
      <c r="F11" s="167">
        <v>0</v>
      </c>
      <c r="G11" s="167">
        <v>0</v>
      </c>
      <c r="H11" s="167"/>
    </row>
    <row r="12" s="159" customFormat="1" ht="20.25" customHeight="1" spans="1:8">
      <c r="A12" s="168">
        <v>1.5</v>
      </c>
      <c r="B12" s="169" t="s">
        <v>383</v>
      </c>
      <c r="C12" s="169"/>
      <c r="D12" s="169"/>
      <c r="E12" s="167">
        <v>0</v>
      </c>
      <c r="F12" s="167">
        <v>0</v>
      </c>
      <c r="G12" s="167">
        <v>0</v>
      </c>
      <c r="H12" s="167">
        <f>'栾川山水文苑项目s1地块12-20#楼铝合金门窗招标清单汇总表'!C9</f>
        <v>-10317.99</v>
      </c>
    </row>
    <row r="13" s="159" customFormat="1" ht="20.25" customHeight="1" spans="1:8">
      <c r="A13" s="168">
        <v>1.6</v>
      </c>
      <c r="B13" s="169" t="s">
        <v>384</v>
      </c>
      <c r="C13" s="169"/>
      <c r="D13" s="169"/>
      <c r="E13" s="167">
        <v>0</v>
      </c>
      <c r="F13" s="167">
        <v>0</v>
      </c>
      <c r="G13" s="167">
        <v>0</v>
      </c>
      <c r="H13" s="167">
        <f>'栾川山水文苑项目s1地块12-20#楼铝合金门窗招标清单汇总表'!C11-'栾川山水文苑项目s1地块12-20#楼铝合金门窗招标清单汇总表'!C10</f>
        <v>-96.12</v>
      </c>
    </row>
    <row r="14" s="159" customFormat="1" ht="20.25" customHeight="1" spans="1:8">
      <c r="A14" s="165" t="s">
        <v>302</v>
      </c>
      <c r="B14" s="166" t="s">
        <v>385</v>
      </c>
      <c r="C14" s="166"/>
      <c r="D14" s="166"/>
      <c r="E14" s="167">
        <v>0</v>
      </c>
      <c r="F14" s="167"/>
      <c r="G14" s="167">
        <v>0</v>
      </c>
      <c r="H14" s="167">
        <v>0</v>
      </c>
    </row>
    <row r="15" s="159" customFormat="1" ht="20.25" customHeight="1" spans="1:8">
      <c r="A15" s="168">
        <v>2.1</v>
      </c>
      <c r="B15" s="169" t="s">
        <v>386</v>
      </c>
      <c r="C15" s="169"/>
      <c r="D15" s="169"/>
      <c r="E15" s="167">
        <v>0</v>
      </c>
      <c r="F15" s="167"/>
      <c r="G15" s="167">
        <v>0</v>
      </c>
      <c r="H15" s="167">
        <v>0</v>
      </c>
    </row>
    <row r="16" s="159" customFormat="1" ht="20.25" customHeight="1" spans="1:8">
      <c r="A16" s="168">
        <v>2.2</v>
      </c>
      <c r="B16" s="169" t="s">
        <v>386</v>
      </c>
      <c r="C16" s="169"/>
      <c r="D16" s="169"/>
      <c r="E16" s="167">
        <v>0</v>
      </c>
      <c r="F16" s="167"/>
      <c r="G16" s="167">
        <v>0</v>
      </c>
      <c r="H16" s="167">
        <v>0</v>
      </c>
    </row>
    <row r="17" s="159" customFormat="1" ht="20.25" customHeight="1" spans="1:8">
      <c r="A17" s="165" t="s">
        <v>313</v>
      </c>
      <c r="B17" s="166" t="s">
        <v>387</v>
      </c>
      <c r="C17" s="166"/>
      <c r="D17" s="169" t="s">
        <v>388</v>
      </c>
      <c r="E17" s="170">
        <f>H7</f>
        <v>4109700</v>
      </c>
      <c r="F17" s="170"/>
      <c r="G17" s="170"/>
      <c r="H17" s="170"/>
    </row>
    <row r="18" s="159" customFormat="1" ht="20.25" customHeight="1" spans="1:8">
      <c r="A18" s="165"/>
      <c r="B18" s="166"/>
      <c r="C18" s="166"/>
      <c r="D18" s="169" t="s">
        <v>389</v>
      </c>
      <c r="E18" s="171">
        <f>E17</f>
        <v>4109700</v>
      </c>
      <c r="F18" s="171"/>
      <c r="G18" s="171"/>
      <c r="H18" s="171"/>
    </row>
    <row r="19" s="159" customFormat="1" ht="20.25" customHeight="1" spans="1:8">
      <c r="A19" s="165" t="s">
        <v>390</v>
      </c>
      <c r="B19" s="166" t="s">
        <v>391</v>
      </c>
      <c r="C19" s="166"/>
      <c r="D19" s="166"/>
      <c r="E19" s="167">
        <v>0</v>
      </c>
      <c r="F19" s="167"/>
      <c r="G19" s="167"/>
      <c r="H19" s="167"/>
    </row>
    <row r="20" s="159" customFormat="1" ht="20.25" customHeight="1" spans="1:8">
      <c r="A20" s="168">
        <v>4.1</v>
      </c>
      <c r="B20" s="169" t="s">
        <v>392</v>
      </c>
      <c r="C20" s="169"/>
      <c r="D20" s="169"/>
      <c r="E20" s="167">
        <v>0</v>
      </c>
      <c r="F20" s="167"/>
      <c r="G20" s="167"/>
      <c r="H20" s="167"/>
    </row>
    <row r="21" s="159" customFormat="1" ht="20.25" customHeight="1" spans="1:8">
      <c r="A21" s="168">
        <v>4.2</v>
      </c>
      <c r="B21" s="169" t="s">
        <v>393</v>
      </c>
      <c r="C21" s="169"/>
      <c r="D21" s="169"/>
      <c r="E21" s="167">
        <v>0</v>
      </c>
      <c r="F21" s="167"/>
      <c r="G21" s="167"/>
      <c r="H21" s="167"/>
    </row>
    <row r="22" s="159" customFormat="1" ht="20.25" customHeight="1" spans="1:8">
      <c r="A22" s="165" t="s">
        <v>394</v>
      </c>
      <c r="B22" s="166" t="s">
        <v>395</v>
      </c>
      <c r="C22" s="166"/>
      <c r="D22" s="166"/>
      <c r="E22" s="167">
        <v>0</v>
      </c>
      <c r="F22" s="167"/>
      <c r="G22" s="167"/>
      <c r="H22" s="167"/>
    </row>
    <row r="23" s="159" customFormat="1" ht="20.25" customHeight="1" spans="1:8">
      <c r="A23" s="168">
        <v>5.1</v>
      </c>
      <c r="B23" s="169" t="s">
        <v>396</v>
      </c>
      <c r="C23" s="169"/>
      <c r="D23" s="169"/>
      <c r="E23" s="169" t="s">
        <v>397</v>
      </c>
      <c r="F23" s="169"/>
      <c r="G23" s="169"/>
      <c r="H23" s="169"/>
    </row>
    <row r="24" s="159" customFormat="1" ht="20.25" customHeight="1" spans="1:8">
      <c r="A24" s="168">
        <v>5.2</v>
      </c>
      <c r="B24" s="169" t="s">
        <v>398</v>
      </c>
      <c r="C24" s="169"/>
      <c r="D24" s="169"/>
      <c r="E24" s="169" t="s">
        <v>397</v>
      </c>
      <c r="F24" s="169"/>
      <c r="G24" s="169"/>
      <c r="H24" s="169"/>
    </row>
    <row r="25" s="159" customFormat="1" ht="20.25" customHeight="1" spans="1:8">
      <c r="A25" s="165" t="s">
        <v>399</v>
      </c>
      <c r="B25" s="166" t="s">
        <v>400</v>
      </c>
      <c r="C25" s="169" t="s">
        <v>388</v>
      </c>
      <c r="D25" s="169"/>
      <c r="E25" s="170">
        <f>E17</f>
        <v>4109700</v>
      </c>
      <c r="F25" s="170"/>
      <c r="G25" s="170"/>
      <c r="H25" s="170"/>
    </row>
    <row r="26" s="159" customFormat="1" ht="20.25" customHeight="1" spans="1:8">
      <c r="A26" s="165"/>
      <c r="B26" s="166"/>
      <c r="C26" s="169" t="s">
        <v>389</v>
      </c>
      <c r="D26" s="169"/>
      <c r="E26" s="171">
        <f>E18</f>
        <v>4109700</v>
      </c>
      <c r="F26" s="171"/>
      <c r="G26" s="171"/>
      <c r="H26" s="171"/>
    </row>
    <row r="27" s="159" customFormat="1" ht="20.25" customHeight="1" spans="1:8">
      <c r="A27" s="165" t="s">
        <v>401</v>
      </c>
      <c r="B27" s="166" t="s">
        <v>402</v>
      </c>
      <c r="C27" s="169" t="s">
        <v>388</v>
      </c>
      <c r="D27" s="169"/>
      <c r="E27" s="170">
        <f>E25</f>
        <v>4109700</v>
      </c>
      <c r="F27" s="170"/>
      <c r="G27" s="170"/>
      <c r="H27" s="170"/>
    </row>
    <row r="28" s="159" customFormat="1" ht="20.25" customHeight="1" spans="1:8">
      <c r="A28" s="165"/>
      <c r="B28" s="166"/>
      <c r="C28" s="169" t="s">
        <v>389</v>
      </c>
      <c r="D28" s="169"/>
      <c r="E28" s="171">
        <f>E18</f>
        <v>4109700</v>
      </c>
      <c r="F28" s="171"/>
      <c r="G28" s="171"/>
      <c r="H28" s="171"/>
    </row>
    <row r="29" s="159" customFormat="1" spans="1:8">
      <c r="A29" s="172"/>
      <c r="B29" s="172"/>
      <c r="C29" s="172"/>
      <c r="D29" s="172"/>
      <c r="E29" s="172"/>
      <c r="F29" s="172"/>
      <c r="G29" s="172"/>
      <c r="H29" s="172"/>
    </row>
    <row r="30" s="159" customFormat="1" spans="1:8">
      <c r="A30" s="173" t="s">
        <v>403</v>
      </c>
      <c r="B30" s="173"/>
      <c r="C30" s="173"/>
      <c r="D30" s="173"/>
      <c r="E30" s="173"/>
      <c r="F30" s="173"/>
      <c r="G30" s="173"/>
      <c r="H30" s="173"/>
    </row>
    <row r="31" s="159" customFormat="1" spans="1:1">
      <c r="A31" s="174"/>
    </row>
    <row r="32" s="159" customFormat="1" spans="1:1">
      <c r="A32" s="174"/>
    </row>
    <row r="33" s="159" customFormat="1" spans="1:8">
      <c r="A33" s="173" t="s">
        <v>404</v>
      </c>
      <c r="B33" s="173"/>
      <c r="C33" s="173"/>
      <c r="D33" s="173"/>
      <c r="E33" s="173"/>
      <c r="F33" s="173"/>
      <c r="G33" s="173"/>
      <c r="H33" s="173"/>
    </row>
    <row r="34" s="159" customFormat="1" spans="1:1">
      <c r="A34" s="174"/>
    </row>
    <row r="35" s="159" customFormat="1" ht="27" customHeight="1" spans="1:8">
      <c r="A35" s="175"/>
      <c r="B35" s="175"/>
      <c r="C35" s="175"/>
      <c r="D35" s="175"/>
      <c r="E35" s="175"/>
      <c r="F35" s="175"/>
      <c r="G35" s="175"/>
      <c r="H35" s="175"/>
    </row>
  </sheetData>
  <mergeCells count="43">
    <mergeCell ref="A1:H1"/>
    <mergeCell ref="A2:H2"/>
    <mergeCell ref="A3:H3"/>
    <mergeCell ref="A4:H4"/>
    <mergeCell ref="A5:H5"/>
    <mergeCell ref="B6:D6"/>
    <mergeCell ref="B7:D7"/>
    <mergeCell ref="B8:D8"/>
    <mergeCell ref="B9:D9"/>
    <mergeCell ref="B10:D10"/>
    <mergeCell ref="B11:D11"/>
    <mergeCell ref="B12:D12"/>
    <mergeCell ref="B13:D13"/>
    <mergeCell ref="B14:D14"/>
    <mergeCell ref="B15:D15"/>
    <mergeCell ref="B16:D16"/>
    <mergeCell ref="E17:H17"/>
    <mergeCell ref="E18:H18"/>
    <mergeCell ref="B19:D19"/>
    <mergeCell ref="B20:D20"/>
    <mergeCell ref="B21:D21"/>
    <mergeCell ref="B22:D22"/>
    <mergeCell ref="B23:D23"/>
    <mergeCell ref="E23:H23"/>
    <mergeCell ref="B24:D24"/>
    <mergeCell ref="E24:H24"/>
    <mergeCell ref="C25:D25"/>
    <mergeCell ref="E25:H25"/>
    <mergeCell ref="C26:D26"/>
    <mergeCell ref="E26:H26"/>
    <mergeCell ref="C27:D27"/>
    <mergeCell ref="E27:H27"/>
    <mergeCell ref="C28:D28"/>
    <mergeCell ref="E28:H28"/>
    <mergeCell ref="A30:H30"/>
    <mergeCell ref="A33:H33"/>
    <mergeCell ref="A35:H35"/>
    <mergeCell ref="A17:A18"/>
    <mergeCell ref="A25:A26"/>
    <mergeCell ref="A27:A28"/>
    <mergeCell ref="B25:B26"/>
    <mergeCell ref="B27:B28"/>
    <mergeCell ref="B17:C1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topLeftCell="A3" workbookViewId="0">
      <selection activeCell="E15" sqref="E15"/>
    </sheetView>
  </sheetViews>
  <sheetFormatPr defaultColWidth="9" defaultRowHeight="14.25" outlineLevelCol="3"/>
  <cols>
    <col min="1" max="1" width="8.375" customWidth="1"/>
    <col min="2" max="2" width="31.75" customWidth="1"/>
    <col min="3" max="3" width="19.75" style="146" customWidth="1"/>
    <col min="4" max="4" width="21.875" customWidth="1"/>
    <col min="5" max="5" width="19.375" customWidth="1"/>
  </cols>
  <sheetData>
    <row r="1" s="144" customFormat="1" ht="74" customHeight="1" spans="1:4">
      <c r="A1" s="147" t="s">
        <v>405</v>
      </c>
      <c r="B1" s="147"/>
      <c r="C1" s="147"/>
      <c r="D1" s="147"/>
    </row>
    <row r="2" s="144" customFormat="1" ht="34" customHeight="1" spans="1:4">
      <c r="A2" s="148" t="s">
        <v>1</v>
      </c>
      <c r="B2" s="148" t="s">
        <v>406</v>
      </c>
      <c r="C2" s="148" t="s">
        <v>407</v>
      </c>
      <c r="D2" s="135" t="s">
        <v>323</v>
      </c>
    </row>
    <row r="3" s="144" customFormat="1" ht="34" customHeight="1" spans="1:4">
      <c r="A3" s="148" t="s">
        <v>297</v>
      </c>
      <c r="B3" s="148" t="s">
        <v>408</v>
      </c>
      <c r="C3" s="148">
        <f>C4</f>
        <v>4079989</v>
      </c>
      <c r="D3" s="135"/>
    </row>
    <row r="4" s="145" customFormat="1" ht="39" customHeight="1" spans="1:4">
      <c r="A4" s="149"/>
      <c r="B4" s="150" t="s">
        <v>409</v>
      </c>
      <c r="C4" s="151">
        <f>'栾川山水文苑s1地块12-20#楼铝合金门窗招标清单汇总表2'!G76</f>
        <v>4079989</v>
      </c>
      <c r="D4" s="152" t="s">
        <v>410</v>
      </c>
    </row>
    <row r="5" s="145" customFormat="1" ht="39" customHeight="1" spans="1:4">
      <c r="A5" s="149" t="s">
        <v>302</v>
      </c>
      <c r="B5" s="150" t="s">
        <v>411</v>
      </c>
      <c r="C5" s="153">
        <f>[3]总汇总表!$C$5</f>
        <v>37632.18</v>
      </c>
      <c r="D5" s="152" t="s">
        <v>412</v>
      </c>
    </row>
    <row r="6" s="145" customFormat="1" ht="39" customHeight="1" spans="1:4">
      <c r="A6" s="149" t="s">
        <v>313</v>
      </c>
      <c r="B6" s="150" t="s">
        <v>413</v>
      </c>
      <c r="C6" s="154">
        <f>C7+C8</f>
        <v>2492.93</v>
      </c>
      <c r="D6" s="152" t="s">
        <v>414</v>
      </c>
    </row>
    <row r="7" s="145" customFormat="1" ht="39" customHeight="1" spans="1:4">
      <c r="A7" s="149"/>
      <c r="B7" s="150" t="s">
        <v>415</v>
      </c>
      <c r="C7" s="154">
        <f>'[2]栾川山水文苑项目s1地块12-20#楼铝合金门窗招标清单汇总表'!$C$6</f>
        <v>33743.8</v>
      </c>
      <c r="D7" s="152"/>
    </row>
    <row r="8" s="145" customFormat="1" ht="39" customHeight="1" spans="1:4">
      <c r="A8" s="149"/>
      <c r="B8" s="150" t="s">
        <v>416</v>
      </c>
      <c r="C8" s="151">
        <f>'[2]栾川山水文苑项目s1地块12-20#楼铝合金门窗招标清单汇总表'!$C$7</f>
        <v>-31250.87</v>
      </c>
      <c r="D8" s="152"/>
    </row>
    <row r="9" s="145" customFormat="1" ht="39" customHeight="1" spans="1:4">
      <c r="A9" s="149" t="s">
        <v>390</v>
      </c>
      <c r="B9" s="150" t="s">
        <v>417</v>
      </c>
      <c r="C9" s="151">
        <v>-10317.99</v>
      </c>
      <c r="D9" s="152"/>
    </row>
    <row r="10" s="145" customFormat="1" ht="39" customHeight="1" spans="1:4">
      <c r="A10" s="149" t="s">
        <v>394</v>
      </c>
      <c r="B10" s="152" t="s">
        <v>418</v>
      </c>
      <c r="C10" s="155">
        <f>C3+C5+C9+C6</f>
        <v>4109796.12</v>
      </c>
      <c r="D10" s="156"/>
    </row>
    <row r="11" ht="41" customHeight="1" spans="1:4">
      <c r="A11" s="157" t="s">
        <v>399</v>
      </c>
      <c r="B11" s="123" t="s">
        <v>419</v>
      </c>
      <c r="C11" s="158">
        <v>4109700</v>
      </c>
      <c r="D11" s="123"/>
    </row>
  </sheetData>
  <mergeCells count="1">
    <mergeCell ref="A1:D1"/>
  </mergeCells>
  <printOptions horizontalCentered="1"/>
  <pageMargins left="0.354330708661417" right="0.354330708661417" top="0.590551181102362" bottom="0.590551181102362" header="0.511811023622047" footer="0.511811023622047"/>
  <pageSetup paperSize="9" scale="9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81"/>
  <sheetViews>
    <sheetView zoomScale="115" zoomScaleNormal="115" workbookViewId="0">
      <pane ySplit="3" topLeftCell="A49" activePane="bottomLeft" state="frozen"/>
      <selection/>
      <selection pane="bottomLeft" activeCell="E64" sqref="E64"/>
    </sheetView>
  </sheetViews>
  <sheetFormatPr defaultColWidth="9" defaultRowHeight="14.25"/>
  <cols>
    <col min="1" max="1" width="5.5" style="90" customWidth="1"/>
    <col min="2" max="2" width="24.5583333333333" style="91" customWidth="1"/>
    <col min="3" max="3" width="11.4083333333333" style="91" customWidth="1"/>
    <col min="4" max="4" width="7.06666666666667" style="90" customWidth="1"/>
    <col min="5" max="5" width="9.34166666666667" style="90" customWidth="1"/>
    <col min="6" max="6" width="8.80833333333333" style="125" customWidth="1"/>
    <col min="7" max="8" width="5.64166666666667" style="90" hidden="1" customWidth="1"/>
    <col min="9" max="9" width="5.64166666666667" style="125" hidden="1" customWidth="1"/>
    <col min="10" max="10" width="7.81666666666667" style="90" customWidth="1"/>
    <col min="11" max="17" width="8.03333333333333" style="90" customWidth="1"/>
    <col min="18" max="18" width="9.34166666666667" style="90" customWidth="1"/>
    <col min="19" max="19" width="8.35833333333333" style="90" customWidth="1"/>
    <col min="20" max="20" width="10.8666666666667" style="92" customWidth="1"/>
    <col min="21" max="21" width="9" style="126" customWidth="1"/>
    <col min="22" max="22" width="10.5" style="49" customWidth="1"/>
    <col min="23" max="24" width="9" style="49" customWidth="1"/>
    <col min="25" max="25" width="10.375" style="49" customWidth="1"/>
    <col min="26" max="26" width="11.5" style="49" customWidth="1"/>
    <col min="27" max="27" width="9" style="49" customWidth="1"/>
    <col min="28" max="31" width="10.375" style="49" customWidth="1"/>
    <col min="32" max="32" width="12.625" style="49" customWidth="1"/>
    <col min="33" max="16384" width="9" style="49"/>
  </cols>
  <sheetData>
    <row r="1" ht="28" customHeight="1" spans="1:20">
      <c r="A1" s="94" t="s">
        <v>420</v>
      </c>
      <c r="B1" s="94"/>
      <c r="C1" s="94"/>
      <c r="D1" s="94"/>
      <c r="E1" s="94"/>
      <c r="F1" s="94"/>
      <c r="G1" s="94"/>
      <c r="H1" s="94"/>
      <c r="I1" s="94"/>
      <c r="J1" s="94"/>
      <c r="K1" s="94"/>
      <c r="L1" s="94"/>
      <c r="M1" s="94"/>
      <c r="N1" s="94"/>
      <c r="O1" s="94"/>
      <c r="P1" s="94"/>
      <c r="Q1" s="94"/>
      <c r="R1" s="94"/>
      <c r="S1" s="94"/>
      <c r="T1" s="96"/>
    </row>
    <row r="2" ht="20.1" customHeight="1" spans="1:20">
      <c r="A2" s="109" t="s">
        <v>1</v>
      </c>
      <c r="B2" s="97" t="s">
        <v>421</v>
      </c>
      <c r="C2" s="109" t="s">
        <v>422</v>
      </c>
      <c r="D2" s="109" t="s">
        <v>423</v>
      </c>
      <c r="E2" s="109"/>
      <c r="F2" s="109"/>
      <c r="G2" s="109" t="s">
        <v>424</v>
      </c>
      <c r="H2" s="109"/>
      <c r="I2" s="109"/>
      <c r="J2" s="128" t="s">
        <v>425</v>
      </c>
      <c r="K2" s="131" t="s">
        <v>426</v>
      </c>
      <c r="L2" s="109" t="s">
        <v>427</v>
      </c>
      <c r="M2" s="109" t="s">
        <v>428</v>
      </c>
      <c r="N2" s="109" t="s">
        <v>429</v>
      </c>
      <c r="O2" s="109" t="s">
        <v>430</v>
      </c>
      <c r="P2" s="109" t="s">
        <v>431</v>
      </c>
      <c r="Q2" s="109" t="s">
        <v>432</v>
      </c>
      <c r="R2" s="109" t="s">
        <v>418</v>
      </c>
      <c r="S2" s="109" t="s">
        <v>433</v>
      </c>
      <c r="T2" s="137" t="s">
        <v>323</v>
      </c>
    </row>
    <row r="3" ht="20.1" customHeight="1" spans="1:20">
      <c r="A3" s="109"/>
      <c r="B3" s="102"/>
      <c r="C3" s="109"/>
      <c r="D3" s="109" t="s">
        <v>3</v>
      </c>
      <c r="E3" s="109" t="s">
        <v>4</v>
      </c>
      <c r="F3" s="108" t="s">
        <v>433</v>
      </c>
      <c r="G3" s="109" t="s">
        <v>3</v>
      </c>
      <c r="H3" s="109" t="s">
        <v>4</v>
      </c>
      <c r="I3" s="108" t="s">
        <v>433</v>
      </c>
      <c r="J3" s="109" t="s">
        <v>28</v>
      </c>
      <c r="K3" s="109" t="s">
        <v>28</v>
      </c>
      <c r="L3" s="109" t="s">
        <v>28</v>
      </c>
      <c r="M3" s="109" t="s">
        <v>28</v>
      </c>
      <c r="N3" s="109" t="s">
        <v>28</v>
      </c>
      <c r="O3" s="109" t="s">
        <v>28</v>
      </c>
      <c r="P3" s="109" t="s">
        <v>28</v>
      </c>
      <c r="Q3" s="109" t="s">
        <v>28</v>
      </c>
      <c r="R3" s="109" t="s">
        <v>28</v>
      </c>
      <c r="S3" s="109" t="s">
        <v>434</v>
      </c>
      <c r="T3" s="137"/>
    </row>
    <row r="4" ht="54" customHeight="1" spans="1:20">
      <c r="A4" s="109">
        <v>1</v>
      </c>
      <c r="B4" s="127" t="s">
        <v>435</v>
      </c>
      <c r="C4" s="107" t="s">
        <v>436</v>
      </c>
      <c r="D4" s="128">
        <v>1565</v>
      </c>
      <c r="E4" s="128">
        <v>2275</v>
      </c>
      <c r="F4" s="129">
        <f>D4*E4/1000000</f>
        <v>3.56038</v>
      </c>
      <c r="G4" s="109"/>
      <c r="H4" s="109"/>
      <c r="I4" s="108"/>
      <c r="J4" s="132">
        <f>26</f>
        <v>26</v>
      </c>
      <c r="K4" s="108"/>
      <c r="L4" s="108"/>
      <c r="M4" s="133">
        <v>26</v>
      </c>
      <c r="N4" s="133">
        <v>12</v>
      </c>
      <c r="O4" s="133">
        <v>24</v>
      </c>
      <c r="P4" s="133">
        <v>24</v>
      </c>
      <c r="Q4" s="133">
        <v>24</v>
      </c>
      <c r="R4" s="108">
        <f t="shared" ref="R4:R17" si="0">J4+K4+L4+M4+N4+O4+P4+Q4</f>
        <v>136</v>
      </c>
      <c r="S4" s="108">
        <f t="shared" ref="S4:S17" si="1">R4*F4</f>
        <v>484.21</v>
      </c>
      <c r="T4" s="138" t="s">
        <v>437</v>
      </c>
    </row>
    <row r="5" ht="30" customHeight="1" spans="1:20">
      <c r="A5" s="109">
        <v>2</v>
      </c>
      <c r="B5" s="127" t="s">
        <v>438</v>
      </c>
      <c r="C5" s="107" t="s">
        <v>439</v>
      </c>
      <c r="D5" s="130">
        <v>1765</v>
      </c>
      <c r="E5" s="128">
        <v>2275</v>
      </c>
      <c r="F5" s="129">
        <f>D5*E5/1000000</f>
        <v>4.01538</v>
      </c>
      <c r="G5" s="109"/>
      <c r="H5" s="109"/>
      <c r="I5" s="108"/>
      <c r="J5" s="108">
        <v>52</v>
      </c>
      <c r="K5" s="108"/>
      <c r="L5" s="108"/>
      <c r="M5" s="108"/>
      <c r="N5" s="133">
        <v>26</v>
      </c>
      <c r="O5" s="133">
        <v>52</v>
      </c>
      <c r="P5" s="133">
        <v>52</v>
      </c>
      <c r="Q5" s="108"/>
      <c r="R5" s="108">
        <f t="shared" si="0"/>
        <v>182</v>
      </c>
      <c r="S5" s="108">
        <f t="shared" si="1"/>
        <v>730.8</v>
      </c>
      <c r="T5" s="137"/>
    </row>
    <row r="6" ht="46" customHeight="1" spans="1:20">
      <c r="A6" s="109">
        <v>3</v>
      </c>
      <c r="B6" s="127" t="s">
        <v>438</v>
      </c>
      <c r="C6" s="107" t="s">
        <v>440</v>
      </c>
      <c r="D6" s="128">
        <v>2365</v>
      </c>
      <c r="E6" s="128">
        <v>2280</v>
      </c>
      <c r="F6" s="129">
        <f t="shared" ref="F5:F22" si="2">D6*E6/1000000</f>
        <v>5.3922</v>
      </c>
      <c r="G6" s="109"/>
      <c r="H6" s="109"/>
      <c r="I6" s="108"/>
      <c r="J6" s="134">
        <f>52</f>
        <v>52</v>
      </c>
      <c r="K6" s="133">
        <v>36</v>
      </c>
      <c r="L6" s="108"/>
      <c r="M6" s="108"/>
      <c r="N6" s="133">
        <v>51</v>
      </c>
      <c r="O6" s="133">
        <v>52</v>
      </c>
      <c r="P6" s="133">
        <v>52</v>
      </c>
      <c r="Q6" s="134">
        <f>24-1</f>
        <v>23</v>
      </c>
      <c r="R6" s="108">
        <f t="shared" si="0"/>
        <v>266</v>
      </c>
      <c r="S6" s="108">
        <f t="shared" si="1"/>
        <v>1434.33</v>
      </c>
      <c r="T6" s="138" t="s">
        <v>441</v>
      </c>
    </row>
    <row r="7" ht="30" customHeight="1" spans="1:20">
      <c r="A7" s="109">
        <v>4</v>
      </c>
      <c r="B7" s="127" t="s">
        <v>442</v>
      </c>
      <c r="C7" s="107" t="s">
        <v>443</v>
      </c>
      <c r="D7" s="128">
        <v>355</v>
      </c>
      <c r="E7" s="128">
        <v>1365</v>
      </c>
      <c r="F7" s="129">
        <f t="shared" si="2"/>
        <v>0.48458</v>
      </c>
      <c r="G7" s="109"/>
      <c r="H7" s="109"/>
      <c r="I7" s="108"/>
      <c r="J7" s="108">
        <v>26</v>
      </c>
      <c r="K7" s="108"/>
      <c r="L7" s="108"/>
      <c r="M7" s="133">
        <v>13</v>
      </c>
      <c r="N7" s="133">
        <v>39</v>
      </c>
      <c r="O7" s="133">
        <v>26</v>
      </c>
      <c r="P7" s="133">
        <v>26</v>
      </c>
      <c r="Q7" s="133">
        <v>38</v>
      </c>
      <c r="R7" s="108">
        <f t="shared" si="0"/>
        <v>168</v>
      </c>
      <c r="S7" s="108">
        <f t="shared" si="1"/>
        <v>81.41</v>
      </c>
      <c r="T7" s="138" t="s">
        <v>444</v>
      </c>
    </row>
    <row r="8" s="49" customFormat="1" ht="30" customHeight="1" spans="1:21">
      <c r="A8" s="109">
        <v>5</v>
      </c>
      <c r="B8" s="127" t="s">
        <v>442</v>
      </c>
      <c r="C8" s="107" t="s">
        <v>445</v>
      </c>
      <c r="D8" s="128">
        <v>565</v>
      </c>
      <c r="E8" s="128">
        <v>1365</v>
      </c>
      <c r="F8" s="129">
        <f t="shared" si="2"/>
        <v>0.77123</v>
      </c>
      <c r="G8" s="109"/>
      <c r="H8" s="109"/>
      <c r="I8" s="108"/>
      <c r="J8" s="108">
        <v>52</v>
      </c>
      <c r="K8" s="108"/>
      <c r="L8" s="108"/>
      <c r="M8" s="133">
        <v>117</v>
      </c>
      <c r="N8" s="133">
        <v>40</v>
      </c>
      <c r="O8" s="133">
        <v>80</v>
      </c>
      <c r="P8" s="133">
        <v>52</v>
      </c>
      <c r="Q8" s="133">
        <v>64</v>
      </c>
      <c r="R8" s="108">
        <f t="shared" si="0"/>
        <v>405</v>
      </c>
      <c r="S8" s="108">
        <f t="shared" si="1"/>
        <v>312.35</v>
      </c>
      <c r="T8" s="138" t="s">
        <v>444</v>
      </c>
      <c r="U8" s="126"/>
    </row>
    <row r="9" s="49" customFormat="1" ht="30" customHeight="1" spans="1:21">
      <c r="A9" s="109">
        <v>6</v>
      </c>
      <c r="B9" s="127" t="s">
        <v>442</v>
      </c>
      <c r="C9" s="107" t="s">
        <v>446</v>
      </c>
      <c r="D9" s="130">
        <v>865</v>
      </c>
      <c r="E9" s="130">
        <v>1365</v>
      </c>
      <c r="F9" s="129">
        <f t="shared" si="2"/>
        <v>1.18073</v>
      </c>
      <c r="G9" s="109"/>
      <c r="H9" s="109"/>
      <c r="I9" s="108"/>
      <c r="J9" s="108">
        <v>52</v>
      </c>
      <c r="K9" s="133">
        <v>54</v>
      </c>
      <c r="L9" s="133">
        <v>72</v>
      </c>
      <c r="M9" s="133">
        <v>52</v>
      </c>
      <c r="N9" s="133">
        <v>25</v>
      </c>
      <c r="O9" s="108"/>
      <c r="P9" s="133">
        <v>52</v>
      </c>
      <c r="Q9" s="133">
        <v>25</v>
      </c>
      <c r="R9" s="108">
        <f t="shared" si="0"/>
        <v>332</v>
      </c>
      <c r="S9" s="108">
        <f t="shared" si="1"/>
        <v>392</v>
      </c>
      <c r="T9" s="138" t="s">
        <v>444</v>
      </c>
      <c r="U9" s="126"/>
    </row>
    <row r="10" ht="30" customHeight="1" spans="1:20">
      <c r="A10" s="109">
        <v>7</v>
      </c>
      <c r="B10" s="127" t="s">
        <v>447</v>
      </c>
      <c r="C10" s="107" t="s">
        <v>448</v>
      </c>
      <c r="D10" s="128">
        <v>1955</v>
      </c>
      <c r="E10" s="128">
        <v>1670</v>
      </c>
      <c r="F10" s="129">
        <f t="shared" si="2"/>
        <v>3.26485</v>
      </c>
      <c r="G10" s="109"/>
      <c r="H10" s="109"/>
      <c r="I10" s="108"/>
      <c r="J10" s="108">
        <v>26</v>
      </c>
      <c r="K10" s="133">
        <v>36</v>
      </c>
      <c r="L10" s="133">
        <v>36</v>
      </c>
      <c r="M10" s="133">
        <v>13</v>
      </c>
      <c r="N10" s="133">
        <v>13</v>
      </c>
      <c r="O10" s="133">
        <v>26</v>
      </c>
      <c r="P10" s="133">
        <v>26</v>
      </c>
      <c r="Q10" s="108"/>
      <c r="R10" s="108">
        <f t="shared" si="0"/>
        <v>176</v>
      </c>
      <c r="S10" s="108">
        <f t="shared" si="1"/>
        <v>574.61</v>
      </c>
      <c r="T10" s="137"/>
    </row>
    <row r="11" ht="26" customHeight="1" spans="1:20">
      <c r="A11" s="109">
        <v>8</v>
      </c>
      <c r="B11" s="127" t="s">
        <v>449</v>
      </c>
      <c r="C11" s="107" t="s">
        <v>450</v>
      </c>
      <c r="D11" s="128">
        <v>2065</v>
      </c>
      <c r="E11" s="128">
        <v>1670</v>
      </c>
      <c r="F11" s="129">
        <f t="shared" si="2"/>
        <v>3.44855</v>
      </c>
      <c r="G11" s="109"/>
      <c r="H11" s="109"/>
      <c r="I11" s="108"/>
      <c r="J11" s="108">
        <v>26</v>
      </c>
      <c r="K11" s="108"/>
      <c r="L11" s="108"/>
      <c r="M11" s="108"/>
      <c r="N11" s="133">
        <v>13</v>
      </c>
      <c r="O11" s="133">
        <v>26</v>
      </c>
      <c r="P11" s="133">
        <v>26</v>
      </c>
      <c r="Q11" s="108"/>
      <c r="R11" s="108">
        <f t="shared" si="0"/>
        <v>91</v>
      </c>
      <c r="S11" s="108">
        <f t="shared" si="1"/>
        <v>313.82</v>
      </c>
      <c r="T11" s="137"/>
    </row>
    <row r="12" ht="28" customHeight="1" spans="1:20">
      <c r="A12" s="109">
        <v>9</v>
      </c>
      <c r="B12" s="127" t="s">
        <v>449</v>
      </c>
      <c r="C12" s="107" t="s">
        <v>451</v>
      </c>
      <c r="D12" s="130">
        <v>1460</v>
      </c>
      <c r="E12" s="128">
        <v>1365</v>
      </c>
      <c r="F12" s="129">
        <f t="shared" si="2"/>
        <v>1.9929</v>
      </c>
      <c r="G12" s="109"/>
      <c r="H12" s="109"/>
      <c r="I12" s="108"/>
      <c r="J12" s="108">
        <v>52</v>
      </c>
      <c r="K12" s="108"/>
      <c r="L12" s="108"/>
      <c r="M12" s="108">
        <f>52+1</f>
        <v>53</v>
      </c>
      <c r="N12" s="134">
        <v>52</v>
      </c>
      <c r="O12" s="108">
        <v>52</v>
      </c>
      <c r="P12" s="133">
        <v>52</v>
      </c>
      <c r="Q12" s="133">
        <v>51</v>
      </c>
      <c r="R12" s="108">
        <f t="shared" si="0"/>
        <v>312</v>
      </c>
      <c r="S12" s="108">
        <f t="shared" si="1"/>
        <v>621.78</v>
      </c>
      <c r="T12" s="137"/>
    </row>
    <row r="13" ht="35" customHeight="1" spans="1:20">
      <c r="A13" s="109">
        <v>10</v>
      </c>
      <c r="B13" s="127" t="s">
        <v>452</v>
      </c>
      <c r="C13" s="107" t="s">
        <v>136</v>
      </c>
      <c r="D13" s="128">
        <v>1165</v>
      </c>
      <c r="E13" s="128">
        <v>1670</v>
      </c>
      <c r="F13" s="129">
        <f t="shared" si="2"/>
        <v>1.94555</v>
      </c>
      <c r="G13" s="109"/>
      <c r="H13" s="109"/>
      <c r="I13" s="108"/>
      <c r="J13" s="108">
        <v>2</v>
      </c>
      <c r="K13" s="108"/>
      <c r="L13" s="108"/>
      <c r="M13" s="108">
        <v>2</v>
      </c>
      <c r="N13" s="108"/>
      <c r="O13" s="108"/>
      <c r="P13" s="108"/>
      <c r="Q13" s="108"/>
      <c r="R13" s="108">
        <f t="shared" si="0"/>
        <v>4</v>
      </c>
      <c r="S13" s="108">
        <f t="shared" si="1"/>
        <v>7.78</v>
      </c>
      <c r="T13" s="137"/>
    </row>
    <row r="14" ht="26" customHeight="1" spans="1:21">
      <c r="A14" s="109">
        <v>11</v>
      </c>
      <c r="B14" s="127" t="s">
        <v>453</v>
      </c>
      <c r="C14" s="107" t="s">
        <v>184</v>
      </c>
      <c r="D14" s="128">
        <v>965</v>
      </c>
      <c r="E14" s="128">
        <v>1150</v>
      </c>
      <c r="F14" s="129">
        <f t="shared" si="2"/>
        <v>1.10975</v>
      </c>
      <c r="G14" s="109"/>
      <c r="H14" s="109"/>
      <c r="I14" s="108"/>
      <c r="J14" s="108">
        <v>2</v>
      </c>
      <c r="K14" s="108"/>
      <c r="L14" s="108"/>
      <c r="M14" s="108"/>
      <c r="N14" s="133">
        <v>2</v>
      </c>
      <c r="O14" s="133">
        <v>2</v>
      </c>
      <c r="P14" s="133">
        <v>2</v>
      </c>
      <c r="Q14" s="133">
        <v>2</v>
      </c>
      <c r="R14" s="108">
        <f t="shared" si="0"/>
        <v>10</v>
      </c>
      <c r="S14" s="108">
        <f t="shared" si="1"/>
        <v>11.1</v>
      </c>
      <c r="T14" s="137"/>
      <c r="U14" s="126" t="s">
        <v>425</v>
      </c>
    </row>
    <row r="15" ht="33" customHeight="1" spans="1:20">
      <c r="A15" s="109">
        <v>12</v>
      </c>
      <c r="B15" s="127" t="s">
        <v>454</v>
      </c>
      <c r="C15" s="107" t="s">
        <v>136</v>
      </c>
      <c r="D15" s="128">
        <v>1165</v>
      </c>
      <c r="E15" s="128">
        <v>1670</v>
      </c>
      <c r="F15" s="129">
        <f t="shared" si="2"/>
        <v>1.94555</v>
      </c>
      <c r="G15" s="109"/>
      <c r="H15" s="109"/>
      <c r="I15" s="108"/>
      <c r="J15" s="108">
        <v>2</v>
      </c>
      <c r="K15" s="108"/>
      <c r="L15" s="108"/>
      <c r="M15" s="133">
        <v>1</v>
      </c>
      <c r="N15" s="108"/>
      <c r="O15" s="108"/>
      <c r="P15" s="108"/>
      <c r="Q15" s="108"/>
      <c r="R15" s="108">
        <f t="shared" si="0"/>
        <v>3</v>
      </c>
      <c r="S15" s="108">
        <f t="shared" si="1"/>
        <v>5.84</v>
      </c>
      <c r="T15" s="137"/>
    </row>
    <row r="16" ht="33" customHeight="1" spans="1:20">
      <c r="A16" s="109"/>
      <c r="B16" s="127" t="s">
        <v>453</v>
      </c>
      <c r="C16" s="107" t="s">
        <v>455</v>
      </c>
      <c r="D16" s="128">
        <v>1165</v>
      </c>
      <c r="E16" s="128">
        <v>970</v>
      </c>
      <c r="F16" s="129">
        <f t="shared" si="2"/>
        <v>1.13005</v>
      </c>
      <c r="G16" s="109"/>
      <c r="H16" s="109"/>
      <c r="I16" s="108"/>
      <c r="J16" s="108">
        <v>2</v>
      </c>
      <c r="K16" s="108"/>
      <c r="L16" s="108"/>
      <c r="M16" s="108"/>
      <c r="N16" s="108"/>
      <c r="O16" s="108"/>
      <c r="P16" s="133">
        <v>2</v>
      </c>
      <c r="Q16" s="108"/>
      <c r="R16" s="108">
        <f t="shared" si="0"/>
        <v>4</v>
      </c>
      <c r="S16" s="108">
        <f t="shared" si="1"/>
        <v>4.52</v>
      </c>
      <c r="T16" s="137" t="s">
        <v>456</v>
      </c>
    </row>
    <row r="17" ht="31" customHeight="1" spans="1:20">
      <c r="A17" s="109">
        <v>13</v>
      </c>
      <c r="B17" s="127" t="s">
        <v>453</v>
      </c>
      <c r="C17" s="107" t="s">
        <v>455</v>
      </c>
      <c r="D17" s="128">
        <v>1165</v>
      </c>
      <c r="E17" s="128">
        <v>1365</v>
      </c>
      <c r="F17" s="129">
        <f t="shared" si="2"/>
        <v>1.59023</v>
      </c>
      <c r="G17" s="109"/>
      <c r="H17" s="109"/>
      <c r="I17" s="108"/>
      <c r="J17" s="108">
        <v>24</v>
      </c>
      <c r="K17" s="108"/>
      <c r="L17" s="108"/>
      <c r="M17" s="133">
        <v>12</v>
      </c>
      <c r="N17" s="108">
        <f>25+2</f>
        <v>27</v>
      </c>
      <c r="O17" s="133">
        <v>26</v>
      </c>
      <c r="P17" s="133">
        <v>26</v>
      </c>
      <c r="Q17" s="133">
        <v>28</v>
      </c>
      <c r="R17" s="108">
        <f t="shared" si="0"/>
        <v>143</v>
      </c>
      <c r="S17" s="108">
        <f t="shared" si="1"/>
        <v>227.4</v>
      </c>
      <c r="T17" s="137"/>
    </row>
    <row r="18" ht="26" customHeight="1" spans="1:20">
      <c r="A18" s="109">
        <v>14</v>
      </c>
      <c r="B18" s="127" t="s">
        <v>457</v>
      </c>
      <c r="C18" s="107" t="s">
        <v>35</v>
      </c>
      <c r="D18" s="128">
        <v>1165</v>
      </c>
      <c r="E18" s="128">
        <v>1165</v>
      </c>
      <c r="F18" s="129">
        <f t="shared" si="2"/>
        <v>1.35723</v>
      </c>
      <c r="G18" s="109"/>
      <c r="H18" s="109"/>
      <c r="I18" s="108"/>
      <c r="J18" s="108">
        <v>2</v>
      </c>
      <c r="K18" s="108"/>
      <c r="L18" s="108"/>
      <c r="M18" s="108"/>
      <c r="N18" s="108"/>
      <c r="O18" s="108"/>
      <c r="P18" s="133">
        <v>2</v>
      </c>
      <c r="Q18" s="108"/>
      <c r="R18" s="108">
        <f t="shared" ref="R18:R37" si="3">J18+K18+L18+M18+N18+O18+P18+Q18</f>
        <v>4</v>
      </c>
      <c r="S18" s="108">
        <f t="shared" ref="S18:S53" si="4">R18*F18</f>
        <v>5.43</v>
      </c>
      <c r="T18" s="137"/>
    </row>
    <row r="19" ht="26" customHeight="1" spans="1:20">
      <c r="A19" s="109">
        <v>15</v>
      </c>
      <c r="B19" s="127" t="s">
        <v>449</v>
      </c>
      <c r="C19" s="107" t="s">
        <v>458</v>
      </c>
      <c r="D19" s="128">
        <v>1565</v>
      </c>
      <c r="E19" s="128">
        <v>1765</v>
      </c>
      <c r="F19" s="129">
        <f t="shared" si="2"/>
        <v>2.76223</v>
      </c>
      <c r="G19" s="109"/>
      <c r="H19" s="109"/>
      <c r="I19" s="108"/>
      <c r="J19" s="108">
        <v>2</v>
      </c>
      <c r="K19" s="108"/>
      <c r="L19" s="108"/>
      <c r="M19" s="108"/>
      <c r="N19" s="108"/>
      <c r="O19" s="108"/>
      <c r="P19" s="108"/>
      <c r="Q19" s="108"/>
      <c r="R19" s="108">
        <f t="shared" si="3"/>
        <v>2</v>
      </c>
      <c r="S19" s="108">
        <f t="shared" si="4"/>
        <v>5.52</v>
      </c>
      <c r="T19" s="137"/>
    </row>
    <row r="20" ht="41" customHeight="1" spans="1:20">
      <c r="A20" s="109">
        <v>16</v>
      </c>
      <c r="B20" s="127" t="s">
        <v>449</v>
      </c>
      <c r="C20" s="107" t="s">
        <v>459</v>
      </c>
      <c r="D20" s="128">
        <v>1965</v>
      </c>
      <c r="E20" s="128">
        <v>1765</v>
      </c>
      <c r="F20" s="129">
        <f t="shared" si="2"/>
        <v>3.46823</v>
      </c>
      <c r="G20" s="109"/>
      <c r="H20" s="109"/>
      <c r="I20" s="108"/>
      <c r="J20" s="108">
        <v>2</v>
      </c>
      <c r="K20" s="133">
        <v>4</v>
      </c>
      <c r="L20" s="133">
        <v>4</v>
      </c>
      <c r="M20" s="108">
        <v>1</v>
      </c>
      <c r="N20" s="108"/>
      <c r="O20" s="108"/>
      <c r="P20" s="108"/>
      <c r="Q20" s="108"/>
      <c r="R20" s="108">
        <f t="shared" si="3"/>
        <v>11</v>
      </c>
      <c r="S20" s="108">
        <f t="shared" si="4"/>
        <v>38.15</v>
      </c>
      <c r="T20" s="137"/>
    </row>
    <row r="21" ht="26" customHeight="1" spans="1:20">
      <c r="A21" s="109">
        <v>17</v>
      </c>
      <c r="B21" s="127" t="s">
        <v>449</v>
      </c>
      <c r="C21" s="107" t="s">
        <v>460</v>
      </c>
      <c r="D21" s="128">
        <v>2065</v>
      </c>
      <c r="E21" s="128">
        <v>1765</v>
      </c>
      <c r="F21" s="129">
        <f t="shared" si="2"/>
        <v>3.64473</v>
      </c>
      <c r="G21" s="109"/>
      <c r="H21" s="109"/>
      <c r="I21" s="108"/>
      <c r="J21" s="108">
        <v>2</v>
      </c>
      <c r="K21" s="108"/>
      <c r="L21" s="108"/>
      <c r="M21" s="108"/>
      <c r="N21" s="108"/>
      <c r="O21" s="108"/>
      <c r="P21" s="108"/>
      <c r="Q21" s="108"/>
      <c r="R21" s="108">
        <f t="shared" si="3"/>
        <v>2</v>
      </c>
      <c r="S21" s="108">
        <f t="shared" si="4"/>
        <v>7.29</v>
      </c>
      <c r="T21" s="137"/>
    </row>
    <row r="22" ht="26" customHeight="1" spans="1:20">
      <c r="A22" s="109">
        <v>18</v>
      </c>
      <c r="B22" s="127" t="s">
        <v>461</v>
      </c>
      <c r="C22" s="107" t="s">
        <v>462</v>
      </c>
      <c r="D22" s="128">
        <v>2365</v>
      </c>
      <c r="E22" s="128">
        <v>1765</v>
      </c>
      <c r="F22" s="129">
        <f t="shared" si="2"/>
        <v>4.17423</v>
      </c>
      <c r="G22" s="109"/>
      <c r="H22" s="109"/>
      <c r="I22" s="108"/>
      <c r="J22" s="108">
        <v>4</v>
      </c>
      <c r="K22" s="108"/>
      <c r="L22" s="108"/>
      <c r="M22" s="108"/>
      <c r="N22" s="108"/>
      <c r="O22" s="108"/>
      <c r="P22" s="108"/>
      <c r="Q22" s="108"/>
      <c r="R22" s="108">
        <f t="shared" si="3"/>
        <v>4</v>
      </c>
      <c r="S22" s="108">
        <f t="shared" si="4"/>
        <v>16.7</v>
      </c>
      <c r="T22" s="137"/>
    </row>
    <row r="23" ht="37" customHeight="1" spans="1:20">
      <c r="A23" s="109">
        <v>19</v>
      </c>
      <c r="B23" s="127" t="s">
        <v>435</v>
      </c>
      <c r="C23" s="107" t="s">
        <v>463</v>
      </c>
      <c r="D23" s="109">
        <v>2065</v>
      </c>
      <c r="E23" s="130">
        <v>2280</v>
      </c>
      <c r="F23" s="129">
        <f t="shared" ref="F23:F34" si="5">D23*E23/1000000</f>
        <v>4.7082</v>
      </c>
      <c r="G23" s="109"/>
      <c r="H23" s="109"/>
      <c r="I23" s="108"/>
      <c r="J23" s="135"/>
      <c r="K23" s="133">
        <v>36</v>
      </c>
      <c r="L23" s="108"/>
      <c r="M23" s="108"/>
      <c r="N23" s="108"/>
      <c r="O23" s="108"/>
      <c r="P23" s="108"/>
      <c r="Q23" s="108"/>
      <c r="R23" s="108">
        <f t="shared" si="3"/>
        <v>36</v>
      </c>
      <c r="S23" s="108">
        <f t="shared" si="4"/>
        <v>169.5</v>
      </c>
      <c r="T23" s="137"/>
    </row>
    <row r="24" ht="26" customHeight="1" spans="1:20">
      <c r="A24" s="109">
        <v>20</v>
      </c>
      <c r="B24" s="127" t="s">
        <v>464</v>
      </c>
      <c r="C24" s="107" t="s">
        <v>465</v>
      </c>
      <c r="D24" s="128">
        <v>910</v>
      </c>
      <c r="E24" s="128">
        <v>2175</v>
      </c>
      <c r="F24" s="129">
        <f t="shared" si="5"/>
        <v>1.97925</v>
      </c>
      <c r="G24" s="109"/>
      <c r="H24" s="109"/>
      <c r="I24" s="108"/>
      <c r="J24" s="108"/>
      <c r="K24" s="133">
        <v>2</v>
      </c>
      <c r="L24" s="108"/>
      <c r="M24" s="108"/>
      <c r="N24" s="108"/>
      <c r="O24" s="108"/>
      <c r="P24" s="108"/>
      <c r="Q24" s="108"/>
      <c r="R24" s="108">
        <f t="shared" si="3"/>
        <v>2</v>
      </c>
      <c r="S24" s="108">
        <f t="shared" si="4"/>
        <v>3.96</v>
      </c>
      <c r="T24" s="137"/>
    </row>
    <row r="25" ht="26" customHeight="1" spans="1:20">
      <c r="A25" s="109">
        <v>21</v>
      </c>
      <c r="B25" s="127" t="s">
        <v>449</v>
      </c>
      <c r="C25" s="107" t="s">
        <v>466</v>
      </c>
      <c r="D25" s="128">
        <v>1465</v>
      </c>
      <c r="E25" s="128">
        <v>1670</v>
      </c>
      <c r="F25" s="129">
        <f t="shared" si="5"/>
        <v>2.44655</v>
      </c>
      <c r="G25" s="109"/>
      <c r="H25" s="109"/>
      <c r="I25" s="108"/>
      <c r="J25" s="108"/>
      <c r="K25" s="133">
        <v>36</v>
      </c>
      <c r="L25" s="108"/>
      <c r="M25" s="133">
        <v>52</v>
      </c>
      <c r="N25" s="108"/>
      <c r="O25" s="108"/>
      <c r="P25" s="108"/>
      <c r="Q25" s="108"/>
      <c r="R25" s="108">
        <f t="shared" si="3"/>
        <v>88</v>
      </c>
      <c r="S25" s="108">
        <f t="shared" si="4"/>
        <v>215.3</v>
      </c>
      <c r="T25" s="137"/>
    </row>
    <row r="26" ht="26" customHeight="1" spans="1:20">
      <c r="A26" s="109">
        <v>22</v>
      </c>
      <c r="B26" s="127" t="s">
        <v>449</v>
      </c>
      <c r="C26" s="107" t="s">
        <v>467</v>
      </c>
      <c r="D26" s="109">
        <v>1770</v>
      </c>
      <c r="E26" s="109">
        <v>1670</v>
      </c>
      <c r="F26" s="129">
        <f t="shared" si="5"/>
        <v>2.9559</v>
      </c>
      <c r="G26" s="109"/>
      <c r="H26" s="109"/>
      <c r="I26" s="108"/>
      <c r="J26" s="108"/>
      <c r="K26" s="133">
        <v>36</v>
      </c>
      <c r="L26" s="108"/>
      <c r="M26" s="108"/>
      <c r="N26" s="108"/>
      <c r="O26" s="108"/>
      <c r="P26" s="108"/>
      <c r="Q26" s="108"/>
      <c r="R26" s="108">
        <f t="shared" si="3"/>
        <v>36</v>
      </c>
      <c r="S26" s="108">
        <f t="shared" si="4"/>
        <v>106.41</v>
      </c>
      <c r="T26" s="137"/>
    </row>
    <row r="27" s="49" customFormat="1" ht="26" customHeight="1" spans="1:21">
      <c r="A27" s="109">
        <v>23</v>
      </c>
      <c r="B27" s="127" t="s">
        <v>442</v>
      </c>
      <c r="C27" s="107" t="s">
        <v>468</v>
      </c>
      <c r="D27" s="128">
        <v>665</v>
      </c>
      <c r="E27" s="128">
        <v>1365</v>
      </c>
      <c r="F27" s="129">
        <f t="shared" si="5"/>
        <v>0.90773</v>
      </c>
      <c r="G27" s="109"/>
      <c r="H27" s="109"/>
      <c r="I27" s="108"/>
      <c r="J27" s="108"/>
      <c r="K27" s="133">
        <v>18</v>
      </c>
      <c r="L27" s="108"/>
      <c r="M27" s="108"/>
      <c r="N27" s="133">
        <v>25</v>
      </c>
      <c r="O27" s="133">
        <v>50</v>
      </c>
      <c r="P27" s="108"/>
      <c r="Q27" s="108"/>
      <c r="R27" s="108">
        <f t="shared" si="3"/>
        <v>93</v>
      </c>
      <c r="S27" s="108">
        <f t="shared" si="4"/>
        <v>84.42</v>
      </c>
      <c r="T27" s="138" t="s">
        <v>444</v>
      </c>
      <c r="U27" s="126"/>
    </row>
    <row r="28" ht="26" customHeight="1" spans="1:20">
      <c r="A28" s="109">
        <v>24</v>
      </c>
      <c r="B28" s="127" t="s">
        <v>449</v>
      </c>
      <c r="C28" s="107" t="s">
        <v>469</v>
      </c>
      <c r="D28" s="128">
        <v>1765</v>
      </c>
      <c r="E28" s="128">
        <v>1365</v>
      </c>
      <c r="F28" s="129">
        <f t="shared" si="5"/>
        <v>2.40923</v>
      </c>
      <c r="G28" s="109"/>
      <c r="H28" s="109"/>
      <c r="I28" s="108"/>
      <c r="J28" s="108"/>
      <c r="K28" s="133">
        <v>36</v>
      </c>
      <c r="L28" s="133">
        <v>36</v>
      </c>
      <c r="M28" s="108"/>
      <c r="N28" s="108"/>
      <c r="O28" s="108"/>
      <c r="P28" s="108"/>
      <c r="Q28" s="133">
        <v>3</v>
      </c>
      <c r="R28" s="108">
        <f t="shared" si="3"/>
        <v>75</v>
      </c>
      <c r="S28" s="108">
        <f t="shared" si="4"/>
        <v>180.69</v>
      </c>
      <c r="T28" s="137"/>
    </row>
    <row r="29" ht="26" customHeight="1" spans="1:20">
      <c r="A29" s="109">
        <v>25</v>
      </c>
      <c r="B29" s="127" t="s">
        <v>470</v>
      </c>
      <c r="C29" s="107" t="s">
        <v>471</v>
      </c>
      <c r="D29" s="128">
        <v>1165</v>
      </c>
      <c r="E29" s="128">
        <v>1365</v>
      </c>
      <c r="F29" s="129">
        <f t="shared" si="5"/>
        <v>1.59023</v>
      </c>
      <c r="G29" s="109"/>
      <c r="H29" s="109"/>
      <c r="I29" s="108"/>
      <c r="J29" s="108"/>
      <c r="K29" s="133">
        <v>36</v>
      </c>
      <c r="L29" s="133">
        <v>36</v>
      </c>
      <c r="M29" s="108"/>
      <c r="N29" s="108"/>
      <c r="O29" s="108"/>
      <c r="P29" s="108"/>
      <c r="Q29" s="108"/>
      <c r="R29" s="108">
        <f t="shared" si="3"/>
        <v>72</v>
      </c>
      <c r="S29" s="108">
        <f t="shared" si="4"/>
        <v>114.5</v>
      </c>
      <c r="T29" s="137"/>
    </row>
    <row r="30" ht="26" customHeight="1" spans="1:20">
      <c r="A30" s="109">
        <v>26</v>
      </c>
      <c r="B30" s="127" t="s">
        <v>472</v>
      </c>
      <c r="C30" s="107" t="s">
        <v>473</v>
      </c>
      <c r="D30" s="128">
        <v>1165</v>
      </c>
      <c r="E30" s="128">
        <v>965</v>
      </c>
      <c r="F30" s="129">
        <f t="shared" si="5"/>
        <v>1.12423</v>
      </c>
      <c r="G30" s="109"/>
      <c r="H30" s="109"/>
      <c r="I30" s="108"/>
      <c r="J30" s="108"/>
      <c r="K30" s="133">
        <v>12</v>
      </c>
      <c r="L30" s="133">
        <v>12</v>
      </c>
      <c r="M30" s="108"/>
      <c r="N30" s="108"/>
      <c r="O30" s="108"/>
      <c r="P30" s="108"/>
      <c r="Q30" s="108"/>
      <c r="R30" s="108">
        <f t="shared" si="3"/>
        <v>24</v>
      </c>
      <c r="S30" s="108">
        <f t="shared" si="4"/>
        <v>26.98</v>
      </c>
      <c r="T30" s="137"/>
    </row>
    <row r="31" s="124" customFormat="1" ht="26" customHeight="1" spans="1:21">
      <c r="A31" s="109">
        <v>27</v>
      </c>
      <c r="B31" s="127" t="s">
        <v>474</v>
      </c>
      <c r="C31" s="107" t="s">
        <v>475</v>
      </c>
      <c r="D31" s="128">
        <v>760</v>
      </c>
      <c r="E31" s="128">
        <v>1370</v>
      </c>
      <c r="F31" s="129">
        <f t="shared" si="5"/>
        <v>1.0412</v>
      </c>
      <c r="G31" s="109"/>
      <c r="H31" s="109"/>
      <c r="I31" s="108"/>
      <c r="J31" s="108"/>
      <c r="K31" s="133">
        <v>16</v>
      </c>
      <c r="L31" s="108"/>
      <c r="M31" s="108"/>
      <c r="N31" s="108"/>
      <c r="O31" s="108"/>
      <c r="P31" s="108"/>
      <c r="Q31" s="108"/>
      <c r="R31" s="108">
        <f t="shared" si="3"/>
        <v>16</v>
      </c>
      <c r="S31" s="108">
        <f t="shared" si="4"/>
        <v>16.66</v>
      </c>
      <c r="T31" s="137"/>
      <c r="U31" s="126"/>
    </row>
    <row r="32" ht="26" customHeight="1" spans="1:20">
      <c r="A32" s="109">
        <v>28</v>
      </c>
      <c r="B32" s="127" t="s">
        <v>449</v>
      </c>
      <c r="C32" s="107" t="s">
        <v>476</v>
      </c>
      <c r="D32" s="128">
        <v>1465</v>
      </c>
      <c r="E32" s="128">
        <v>1765</v>
      </c>
      <c r="F32" s="129">
        <f t="shared" si="5"/>
        <v>2.58573</v>
      </c>
      <c r="G32" s="109"/>
      <c r="H32" s="109"/>
      <c r="I32" s="108"/>
      <c r="J32" s="108"/>
      <c r="K32" s="133">
        <f>2+2</f>
        <v>4</v>
      </c>
      <c r="L32" s="108"/>
      <c r="M32" s="108"/>
      <c r="N32" s="108"/>
      <c r="O32" s="108"/>
      <c r="P32" s="108"/>
      <c r="Q32" s="108"/>
      <c r="R32" s="108">
        <f t="shared" si="3"/>
        <v>4</v>
      </c>
      <c r="S32" s="108">
        <f t="shared" si="4"/>
        <v>10.34</v>
      </c>
      <c r="T32" s="137"/>
    </row>
    <row r="33" ht="26" customHeight="1" spans="1:20">
      <c r="A33" s="109">
        <v>29</v>
      </c>
      <c r="B33" s="127" t="s">
        <v>477</v>
      </c>
      <c r="C33" s="107" t="s">
        <v>478</v>
      </c>
      <c r="D33" s="128">
        <v>2365</v>
      </c>
      <c r="E33" s="128">
        <v>1770</v>
      </c>
      <c r="F33" s="129">
        <f t="shared" si="5"/>
        <v>4.18605</v>
      </c>
      <c r="G33" s="109"/>
      <c r="H33" s="109"/>
      <c r="I33" s="108"/>
      <c r="J33" s="108"/>
      <c r="K33" s="133">
        <v>4</v>
      </c>
      <c r="L33" s="108"/>
      <c r="M33" s="108"/>
      <c r="N33" s="108"/>
      <c r="O33" s="108"/>
      <c r="P33" s="108"/>
      <c r="Q33" s="108"/>
      <c r="R33" s="108">
        <f t="shared" si="3"/>
        <v>4</v>
      </c>
      <c r="S33" s="108">
        <f t="shared" si="4"/>
        <v>16.74</v>
      </c>
      <c r="T33" s="137"/>
    </row>
    <row r="34" ht="26" customHeight="1" spans="1:20">
      <c r="A34" s="109">
        <v>30</v>
      </c>
      <c r="B34" s="127" t="s">
        <v>477</v>
      </c>
      <c r="C34" s="107" t="s">
        <v>479</v>
      </c>
      <c r="D34" s="128">
        <v>1765</v>
      </c>
      <c r="E34" s="128">
        <v>1770</v>
      </c>
      <c r="F34" s="129">
        <f t="shared" ref="F34:F45" si="6">D34*E34/1000000</f>
        <v>3.12405</v>
      </c>
      <c r="G34" s="109"/>
      <c r="H34" s="109"/>
      <c r="I34" s="108"/>
      <c r="J34" s="108"/>
      <c r="K34" s="133">
        <v>4</v>
      </c>
      <c r="L34" s="108"/>
      <c r="M34" s="108"/>
      <c r="N34" s="108"/>
      <c r="O34" s="108"/>
      <c r="P34" s="108"/>
      <c r="Q34" s="108"/>
      <c r="R34" s="108">
        <f t="shared" si="3"/>
        <v>4</v>
      </c>
      <c r="S34" s="108">
        <f t="shared" si="4"/>
        <v>12.5</v>
      </c>
      <c r="T34" s="137"/>
    </row>
    <row r="35" ht="26" customHeight="1" spans="1:20">
      <c r="A35" s="109">
        <v>31</v>
      </c>
      <c r="B35" s="127" t="s">
        <v>480</v>
      </c>
      <c r="C35" s="107" t="s">
        <v>473</v>
      </c>
      <c r="D35" s="128">
        <v>1165</v>
      </c>
      <c r="E35" s="128">
        <v>965</v>
      </c>
      <c r="F35" s="129">
        <f t="shared" si="6"/>
        <v>1.12423</v>
      </c>
      <c r="G35" s="109"/>
      <c r="H35" s="109"/>
      <c r="I35" s="108"/>
      <c r="J35" s="108"/>
      <c r="K35" s="133">
        <v>2</v>
      </c>
      <c r="L35" s="108">
        <v>2</v>
      </c>
      <c r="M35" s="108"/>
      <c r="N35" s="108"/>
      <c r="O35" s="108"/>
      <c r="P35" s="108"/>
      <c r="Q35" s="108"/>
      <c r="R35" s="108">
        <f t="shared" si="3"/>
        <v>4</v>
      </c>
      <c r="S35" s="108">
        <f t="shared" si="4"/>
        <v>4.5</v>
      </c>
      <c r="T35" s="137"/>
    </row>
    <row r="36" ht="26" customHeight="1" spans="1:20">
      <c r="A36" s="109">
        <v>32</v>
      </c>
      <c r="B36" s="127" t="s">
        <v>438</v>
      </c>
      <c r="C36" s="107" t="s">
        <v>481</v>
      </c>
      <c r="D36" s="130">
        <v>3455</v>
      </c>
      <c r="E36" s="128">
        <v>2280</v>
      </c>
      <c r="F36" s="129">
        <f t="shared" si="6"/>
        <v>7.8774</v>
      </c>
      <c r="G36" s="109"/>
      <c r="H36" s="109"/>
      <c r="I36" s="108"/>
      <c r="J36" s="108"/>
      <c r="K36" s="108"/>
      <c r="L36" s="133">
        <v>36</v>
      </c>
      <c r="M36" s="108"/>
      <c r="N36" s="108"/>
      <c r="O36" s="108"/>
      <c r="P36" s="108"/>
      <c r="Q36" s="108"/>
      <c r="R36" s="108">
        <f t="shared" si="3"/>
        <v>36</v>
      </c>
      <c r="S36" s="108">
        <f t="shared" si="4"/>
        <v>283.59</v>
      </c>
      <c r="T36" s="137"/>
    </row>
    <row r="37" ht="26" customHeight="1" spans="1:20">
      <c r="A37" s="109">
        <v>33</v>
      </c>
      <c r="B37" s="127" t="s">
        <v>435</v>
      </c>
      <c r="C37" s="107" t="s">
        <v>439</v>
      </c>
      <c r="D37" s="128">
        <v>1760</v>
      </c>
      <c r="E37" s="128">
        <v>2280</v>
      </c>
      <c r="F37" s="129">
        <f t="shared" si="6"/>
        <v>4.0128</v>
      </c>
      <c r="G37" s="109"/>
      <c r="H37" s="109"/>
      <c r="I37" s="108"/>
      <c r="J37" s="108"/>
      <c r="K37" s="108"/>
      <c r="L37" s="133">
        <v>36</v>
      </c>
      <c r="M37" s="108"/>
      <c r="N37" s="108"/>
      <c r="O37" s="108"/>
      <c r="P37" s="108"/>
      <c r="Q37" s="108"/>
      <c r="R37" s="108">
        <f t="shared" si="3"/>
        <v>36</v>
      </c>
      <c r="S37" s="108">
        <f t="shared" si="4"/>
        <v>144.46</v>
      </c>
      <c r="T37" s="137"/>
    </row>
    <row r="38" ht="26" customHeight="1" spans="1:20">
      <c r="A38" s="109">
        <v>34</v>
      </c>
      <c r="B38" s="127" t="s">
        <v>480</v>
      </c>
      <c r="C38" s="107" t="s">
        <v>482</v>
      </c>
      <c r="D38" s="128">
        <v>1065</v>
      </c>
      <c r="E38" s="128">
        <v>1465</v>
      </c>
      <c r="F38" s="129">
        <f t="shared" si="6"/>
        <v>1.56023</v>
      </c>
      <c r="G38" s="109"/>
      <c r="H38" s="109"/>
      <c r="I38" s="108"/>
      <c r="J38" s="108"/>
      <c r="K38" s="108"/>
      <c r="L38" s="133">
        <v>2</v>
      </c>
      <c r="M38" s="108"/>
      <c r="N38" s="108"/>
      <c r="O38" s="108"/>
      <c r="P38" s="108"/>
      <c r="Q38" s="108"/>
      <c r="R38" s="108">
        <f t="shared" ref="R38:R76" si="7">J38+K38+L38+M38+N38+O38+P38+Q38</f>
        <v>2</v>
      </c>
      <c r="S38" s="108">
        <f t="shared" si="4"/>
        <v>3.12</v>
      </c>
      <c r="T38" s="137"/>
    </row>
    <row r="39" ht="26" customHeight="1" spans="1:20">
      <c r="A39" s="109">
        <v>35</v>
      </c>
      <c r="B39" s="127" t="s">
        <v>480</v>
      </c>
      <c r="C39" s="107" t="s">
        <v>483</v>
      </c>
      <c r="D39" s="128">
        <v>365</v>
      </c>
      <c r="E39" s="128">
        <v>965</v>
      </c>
      <c r="F39" s="129">
        <f t="shared" si="6"/>
        <v>0.35223</v>
      </c>
      <c r="G39" s="109"/>
      <c r="H39" s="109"/>
      <c r="I39" s="108"/>
      <c r="J39" s="108"/>
      <c r="K39" s="108"/>
      <c r="L39" s="133">
        <v>2</v>
      </c>
      <c r="M39" s="108"/>
      <c r="N39" s="108"/>
      <c r="O39" s="108"/>
      <c r="P39" s="108"/>
      <c r="Q39" s="108"/>
      <c r="R39" s="108">
        <f t="shared" si="7"/>
        <v>2</v>
      </c>
      <c r="S39" s="108">
        <f t="shared" si="4"/>
        <v>0.7</v>
      </c>
      <c r="T39" s="137"/>
    </row>
    <row r="40" ht="26" customHeight="1" spans="1:20">
      <c r="A40" s="109">
        <v>36</v>
      </c>
      <c r="B40" s="127" t="s">
        <v>477</v>
      </c>
      <c r="C40" s="107" t="s">
        <v>484</v>
      </c>
      <c r="D40" s="128">
        <v>1765</v>
      </c>
      <c r="E40" s="128">
        <v>1770</v>
      </c>
      <c r="F40" s="129">
        <f t="shared" si="6"/>
        <v>3.12405</v>
      </c>
      <c r="G40" s="109"/>
      <c r="H40" s="109"/>
      <c r="I40" s="108"/>
      <c r="J40" s="108"/>
      <c r="K40" s="108"/>
      <c r="L40" s="133">
        <v>4</v>
      </c>
      <c r="M40" s="108"/>
      <c r="N40" s="108"/>
      <c r="O40" s="108"/>
      <c r="P40" s="108"/>
      <c r="Q40" s="108"/>
      <c r="R40" s="108">
        <f t="shared" si="7"/>
        <v>4</v>
      </c>
      <c r="S40" s="108">
        <f t="shared" si="4"/>
        <v>12.5</v>
      </c>
      <c r="T40" s="137"/>
    </row>
    <row r="41" ht="26" customHeight="1" spans="1:20">
      <c r="A41" s="109">
        <v>37</v>
      </c>
      <c r="B41" s="127" t="s">
        <v>477</v>
      </c>
      <c r="C41" s="107" t="s">
        <v>485</v>
      </c>
      <c r="D41" s="128">
        <v>3460</v>
      </c>
      <c r="E41" s="128">
        <v>1775</v>
      </c>
      <c r="F41" s="129">
        <f t="shared" si="6"/>
        <v>6.1415</v>
      </c>
      <c r="G41" s="109"/>
      <c r="H41" s="109"/>
      <c r="I41" s="108"/>
      <c r="J41" s="108"/>
      <c r="K41" s="108"/>
      <c r="L41" s="133">
        <v>4</v>
      </c>
      <c r="M41" s="108"/>
      <c r="N41" s="108"/>
      <c r="O41" s="108"/>
      <c r="P41" s="108"/>
      <c r="Q41" s="108"/>
      <c r="R41" s="108">
        <f t="shared" si="7"/>
        <v>4</v>
      </c>
      <c r="S41" s="108">
        <f t="shared" si="4"/>
        <v>24.57</v>
      </c>
      <c r="T41" s="137"/>
    </row>
    <row r="42" ht="26" customHeight="1" spans="1:20">
      <c r="A42" s="109">
        <v>38</v>
      </c>
      <c r="B42" s="127" t="s">
        <v>435</v>
      </c>
      <c r="C42" s="107" t="s">
        <v>486</v>
      </c>
      <c r="D42" s="128">
        <v>765</v>
      </c>
      <c r="E42" s="128">
        <v>2080</v>
      </c>
      <c r="F42" s="129">
        <f t="shared" si="6"/>
        <v>1.5912</v>
      </c>
      <c r="G42" s="109"/>
      <c r="H42" s="109"/>
      <c r="I42" s="108"/>
      <c r="J42" s="108"/>
      <c r="K42" s="108"/>
      <c r="L42" s="108"/>
      <c r="M42" s="133">
        <v>52</v>
      </c>
      <c r="N42" s="108"/>
      <c r="O42" s="108"/>
      <c r="P42" s="108"/>
      <c r="Q42" s="108"/>
      <c r="R42" s="108">
        <f t="shared" si="7"/>
        <v>52</v>
      </c>
      <c r="S42" s="108">
        <f t="shared" si="4"/>
        <v>82.74</v>
      </c>
      <c r="T42" s="137"/>
    </row>
    <row r="43" ht="26" customHeight="1" spans="1:20">
      <c r="A43" s="109">
        <v>39</v>
      </c>
      <c r="B43" s="127" t="s">
        <v>435</v>
      </c>
      <c r="C43" s="107" t="s">
        <v>487</v>
      </c>
      <c r="D43" s="128">
        <v>1165</v>
      </c>
      <c r="E43" s="128">
        <v>2080</v>
      </c>
      <c r="F43" s="129">
        <f t="shared" si="6"/>
        <v>2.4232</v>
      </c>
      <c r="G43" s="109"/>
      <c r="H43" s="109"/>
      <c r="I43" s="108"/>
      <c r="J43" s="108"/>
      <c r="K43" s="108"/>
      <c r="L43" s="108"/>
      <c r="M43" s="133">
        <v>13</v>
      </c>
      <c r="N43" s="108"/>
      <c r="O43" s="108"/>
      <c r="P43" s="108"/>
      <c r="Q43" s="108"/>
      <c r="R43" s="108">
        <f t="shared" si="7"/>
        <v>13</v>
      </c>
      <c r="S43" s="108">
        <f t="shared" si="4"/>
        <v>31.5</v>
      </c>
      <c r="T43" s="137"/>
    </row>
    <row r="44" ht="26" customHeight="1" spans="1:20">
      <c r="A44" s="109">
        <v>40</v>
      </c>
      <c r="B44" s="127" t="s">
        <v>438</v>
      </c>
      <c r="C44" s="107" t="s">
        <v>488</v>
      </c>
      <c r="D44" s="128">
        <v>1420</v>
      </c>
      <c r="E44" s="128">
        <v>2280</v>
      </c>
      <c r="F44" s="129">
        <f t="shared" si="6"/>
        <v>3.2376</v>
      </c>
      <c r="G44" s="109"/>
      <c r="H44" s="109"/>
      <c r="I44" s="108"/>
      <c r="J44" s="108"/>
      <c r="K44" s="108"/>
      <c r="L44" s="108"/>
      <c r="M44" s="136">
        <v>26</v>
      </c>
      <c r="N44" s="108"/>
      <c r="O44" s="108"/>
      <c r="P44" s="108"/>
      <c r="Q44" s="108"/>
      <c r="R44" s="108">
        <f t="shared" si="7"/>
        <v>26</v>
      </c>
      <c r="S44" s="108">
        <f t="shared" si="4"/>
        <v>84.18</v>
      </c>
      <c r="T44" s="137"/>
    </row>
    <row r="45" ht="26" customHeight="1" spans="1:20">
      <c r="A45" s="109">
        <v>41</v>
      </c>
      <c r="B45" s="127" t="s">
        <v>438</v>
      </c>
      <c r="C45" s="107" t="s">
        <v>489</v>
      </c>
      <c r="D45" s="128">
        <v>2670</v>
      </c>
      <c r="E45" s="128">
        <v>2280</v>
      </c>
      <c r="F45" s="129">
        <f t="shared" si="6"/>
        <v>6.0876</v>
      </c>
      <c r="G45" s="109"/>
      <c r="H45" s="109"/>
      <c r="I45" s="108"/>
      <c r="J45" s="108"/>
      <c r="K45" s="108"/>
      <c r="L45" s="108"/>
      <c r="M45" s="133">
        <v>26</v>
      </c>
      <c r="N45" s="108"/>
      <c r="O45" s="108"/>
      <c r="P45" s="108"/>
      <c r="Q45" s="108"/>
      <c r="R45" s="108">
        <f t="shared" si="7"/>
        <v>26</v>
      </c>
      <c r="S45" s="108">
        <f t="shared" si="4"/>
        <v>158.28</v>
      </c>
      <c r="T45" s="137"/>
    </row>
    <row r="46" ht="26" customHeight="1" spans="1:20">
      <c r="A46" s="109">
        <v>42</v>
      </c>
      <c r="B46" s="127" t="s">
        <v>447</v>
      </c>
      <c r="C46" s="107" t="s">
        <v>490</v>
      </c>
      <c r="D46" s="128">
        <v>1765</v>
      </c>
      <c r="E46" s="128">
        <v>1670</v>
      </c>
      <c r="F46" s="129">
        <f t="shared" ref="F46:F65" si="8">D46*E46/1000000</f>
        <v>2.94755</v>
      </c>
      <c r="G46" s="109"/>
      <c r="H46" s="109"/>
      <c r="I46" s="108"/>
      <c r="J46" s="108"/>
      <c r="K46" s="108"/>
      <c r="L46" s="108"/>
      <c r="M46" s="133">
        <v>39</v>
      </c>
      <c r="N46" s="108"/>
      <c r="O46" s="108"/>
      <c r="P46" s="108"/>
      <c r="Q46" s="133">
        <v>48</v>
      </c>
      <c r="R46" s="108">
        <f t="shared" si="7"/>
        <v>87</v>
      </c>
      <c r="S46" s="108">
        <f t="shared" si="4"/>
        <v>256.44</v>
      </c>
      <c r="T46" s="137"/>
    </row>
    <row r="47" ht="29" customHeight="1" spans="1:20">
      <c r="A47" s="109">
        <v>43</v>
      </c>
      <c r="B47" s="127" t="s">
        <v>442</v>
      </c>
      <c r="C47" s="107" t="s">
        <v>491</v>
      </c>
      <c r="D47" s="128">
        <v>365</v>
      </c>
      <c r="E47" s="128">
        <v>1465</v>
      </c>
      <c r="F47" s="129">
        <f t="shared" si="8"/>
        <v>0.53473</v>
      </c>
      <c r="G47" s="109"/>
      <c r="H47" s="109"/>
      <c r="I47" s="108"/>
      <c r="J47" s="108"/>
      <c r="K47" s="108"/>
      <c r="L47" s="108"/>
      <c r="M47" s="133">
        <v>52</v>
      </c>
      <c r="N47" s="108"/>
      <c r="O47" s="108"/>
      <c r="P47" s="108"/>
      <c r="Q47" s="108"/>
      <c r="R47" s="108">
        <f t="shared" si="7"/>
        <v>52</v>
      </c>
      <c r="S47" s="108">
        <f t="shared" si="4"/>
        <v>27.81</v>
      </c>
      <c r="T47" s="137"/>
    </row>
    <row r="48" ht="39" customHeight="1" spans="1:20">
      <c r="A48" s="109">
        <v>44</v>
      </c>
      <c r="B48" s="127" t="s">
        <v>449</v>
      </c>
      <c r="C48" s="107" t="s">
        <v>492</v>
      </c>
      <c r="D48" s="128">
        <v>865</v>
      </c>
      <c r="E48" s="128">
        <v>1670</v>
      </c>
      <c r="F48" s="129">
        <f t="shared" si="8"/>
        <v>1.44455</v>
      </c>
      <c r="G48" s="109"/>
      <c r="H48" s="109"/>
      <c r="I48" s="108"/>
      <c r="J48" s="108"/>
      <c r="K48" s="108"/>
      <c r="L48" s="108"/>
      <c r="M48" s="133">
        <v>26</v>
      </c>
      <c r="N48" s="108"/>
      <c r="O48" s="108"/>
      <c r="P48" s="108"/>
      <c r="Q48" s="108"/>
      <c r="R48" s="108">
        <f t="shared" si="7"/>
        <v>26</v>
      </c>
      <c r="S48" s="108">
        <f t="shared" si="4"/>
        <v>37.56</v>
      </c>
      <c r="T48" s="137"/>
    </row>
    <row r="49" ht="39" customHeight="1" spans="1:20">
      <c r="A49" s="109">
        <v>45</v>
      </c>
      <c r="B49" s="127" t="s">
        <v>457</v>
      </c>
      <c r="C49" s="107" t="s">
        <v>471</v>
      </c>
      <c r="D49" s="128">
        <v>1165</v>
      </c>
      <c r="E49" s="128">
        <v>1365</v>
      </c>
      <c r="F49" s="129">
        <f t="shared" si="8"/>
        <v>1.59023</v>
      </c>
      <c r="G49" s="109"/>
      <c r="H49" s="109"/>
      <c r="I49" s="108"/>
      <c r="J49" s="108"/>
      <c r="K49" s="108"/>
      <c r="L49" s="108"/>
      <c r="M49" s="133">
        <v>14</v>
      </c>
      <c r="N49" s="133">
        <v>2</v>
      </c>
      <c r="O49" s="133">
        <v>2</v>
      </c>
      <c r="P49" s="108"/>
      <c r="Q49" s="108"/>
      <c r="R49" s="108">
        <f t="shared" si="7"/>
        <v>18</v>
      </c>
      <c r="S49" s="108">
        <f t="shared" si="4"/>
        <v>28.62</v>
      </c>
      <c r="T49" s="137"/>
    </row>
    <row r="50" ht="26" customHeight="1" spans="1:20">
      <c r="A50" s="109">
        <v>46</v>
      </c>
      <c r="B50" s="127" t="s">
        <v>449</v>
      </c>
      <c r="C50" s="107" t="s">
        <v>493</v>
      </c>
      <c r="D50" s="128">
        <v>2165</v>
      </c>
      <c r="E50" s="128">
        <v>1365</v>
      </c>
      <c r="F50" s="129">
        <f t="shared" si="8"/>
        <v>2.95523</v>
      </c>
      <c r="G50" s="109"/>
      <c r="H50" s="109"/>
      <c r="I50" s="108"/>
      <c r="J50" s="108"/>
      <c r="K50" s="108"/>
      <c r="L50" s="108"/>
      <c r="M50" s="133">
        <v>13</v>
      </c>
      <c r="N50" s="108"/>
      <c r="O50" s="108"/>
      <c r="P50" s="108"/>
      <c r="Q50" s="108"/>
      <c r="R50" s="108">
        <f t="shared" si="7"/>
        <v>13</v>
      </c>
      <c r="S50" s="108">
        <f t="shared" si="4"/>
        <v>38.42</v>
      </c>
      <c r="T50" s="137"/>
    </row>
    <row r="51" ht="26" customHeight="1" spans="1:20">
      <c r="A51" s="109">
        <v>47</v>
      </c>
      <c r="B51" s="127" t="s">
        <v>449</v>
      </c>
      <c r="C51" s="107" t="s">
        <v>446</v>
      </c>
      <c r="D51" s="128">
        <v>865</v>
      </c>
      <c r="E51" s="128">
        <v>1365</v>
      </c>
      <c r="F51" s="129">
        <f t="shared" si="8"/>
        <v>1.18073</v>
      </c>
      <c r="G51" s="109"/>
      <c r="H51" s="109"/>
      <c r="I51" s="108"/>
      <c r="J51" s="108"/>
      <c r="K51" s="108"/>
      <c r="L51" s="108"/>
      <c r="M51" s="133">
        <v>13</v>
      </c>
      <c r="N51" s="133">
        <v>1</v>
      </c>
      <c r="O51" s="108"/>
      <c r="P51" s="108"/>
      <c r="Q51" s="108"/>
      <c r="R51" s="108">
        <f t="shared" si="7"/>
        <v>14</v>
      </c>
      <c r="S51" s="108">
        <f t="shared" si="4"/>
        <v>16.53</v>
      </c>
      <c r="T51" s="137"/>
    </row>
    <row r="52" ht="26" customHeight="1" spans="1:20">
      <c r="A52" s="109">
        <v>48</v>
      </c>
      <c r="B52" s="127" t="s">
        <v>447</v>
      </c>
      <c r="C52" s="107" t="s">
        <v>494</v>
      </c>
      <c r="D52" s="128">
        <v>2965</v>
      </c>
      <c r="E52" s="128">
        <v>1670</v>
      </c>
      <c r="F52" s="129">
        <f t="shared" si="8"/>
        <v>4.95155</v>
      </c>
      <c r="G52" s="109"/>
      <c r="H52" s="109"/>
      <c r="I52" s="108"/>
      <c r="J52" s="108"/>
      <c r="K52" s="108"/>
      <c r="L52" s="108"/>
      <c r="M52" s="133">
        <v>13</v>
      </c>
      <c r="N52" s="108"/>
      <c r="O52" s="108"/>
      <c r="P52" s="108"/>
      <c r="Q52" s="108"/>
      <c r="R52" s="108">
        <f t="shared" si="7"/>
        <v>13</v>
      </c>
      <c r="S52" s="108">
        <f t="shared" si="4"/>
        <v>64.37</v>
      </c>
      <c r="T52" s="137"/>
    </row>
    <row r="53" ht="26" customHeight="1" spans="1:20">
      <c r="A53" s="109">
        <v>49</v>
      </c>
      <c r="B53" s="127" t="s">
        <v>495</v>
      </c>
      <c r="C53" s="107" t="s">
        <v>136</v>
      </c>
      <c r="D53" s="128">
        <v>1165</v>
      </c>
      <c r="E53" s="128">
        <v>1670</v>
      </c>
      <c r="F53" s="129">
        <f t="shared" si="8"/>
        <v>1.94555</v>
      </c>
      <c r="G53" s="109"/>
      <c r="H53" s="109"/>
      <c r="I53" s="108"/>
      <c r="J53" s="108"/>
      <c r="K53" s="108"/>
      <c r="L53" s="108"/>
      <c r="M53" s="133">
        <v>2</v>
      </c>
      <c r="N53" s="108"/>
      <c r="O53" s="108"/>
      <c r="P53" s="108"/>
      <c r="Q53" s="108"/>
      <c r="R53" s="108">
        <f t="shared" si="7"/>
        <v>2</v>
      </c>
      <c r="S53" s="108">
        <f t="shared" si="4"/>
        <v>3.89</v>
      </c>
      <c r="T53" s="137"/>
    </row>
    <row r="54" ht="26" customHeight="1" spans="1:20">
      <c r="A54" s="109">
        <v>50</v>
      </c>
      <c r="B54" s="127" t="s">
        <v>449</v>
      </c>
      <c r="C54" s="107" t="s">
        <v>496</v>
      </c>
      <c r="D54" s="128">
        <v>965</v>
      </c>
      <c r="E54" s="128">
        <v>1670</v>
      </c>
      <c r="F54" s="129">
        <f t="shared" si="8"/>
        <v>1.61155</v>
      </c>
      <c r="G54" s="109"/>
      <c r="H54" s="109"/>
      <c r="I54" s="108"/>
      <c r="J54" s="108"/>
      <c r="K54" s="108"/>
      <c r="L54" s="108"/>
      <c r="M54" s="133">
        <v>26</v>
      </c>
      <c r="N54" s="108"/>
      <c r="O54" s="108"/>
      <c r="P54" s="108"/>
      <c r="Q54" s="108"/>
      <c r="R54" s="108">
        <f t="shared" si="7"/>
        <v>26</v>
      </c>
      <c r="S54" s="108">
        <f t="shared" ref="S54:S77" si="9">R54*F54</f>
        <v>41.9</v>
      </c>
      <c r="T54" s="137"/>
    </row>
    <row r="55" ht="26" customHeight="1" spans="1:20">
      <c r="A55" s="109">
        <v>51</v>
      </c>
      <c r="B55" s="127" t="s">
        <v>457</v>
      </c>
      <c r="C55" s="107" t="s">
        <v>497</v>
      </c>
      <c r="D55" s="128">
        <v>970</v>
      </c>
      <c r="E55" s="128">
        <v>970</v>
      </c>
      <c r="F55" s="129">
        <f t="shared" si="8"/>
        <v>0.9409</v>
      </c>
      <c r="G55" s="109"/>
      <c r="H55" s="109"/>
      <c r="I55" s="108"/>
      <c r="J55" s="108"/>
      <c r="K55" s="108"/>
      <c r="L55" s="108"/>
      <c r="M55" s="133">
        <v>1</v>
      </c>
      <c r="N55" s="108"/>
      <c r="O55" s="108"/>
      <c r="P55" s="108"/>
      <c r="Q55" s="108"/>
      <c r="R55" s="108">
        <f t="shared" si="7"/>
        <v>1</v>
      </c>
      <c r="S55" s="108">
        <f t="shared" si="9"/>
        <v>0.94</v>
      </c>
      <c r="T55" s="137"/>
    </row>
    <row r="56" ht="26" customHeight="1" spans="1:20">
      <c r="A56" s="109">
        <v>52</v>
      </c>
      <c r="B56" s="127" t="s">
        <v>477</v>
      </c>
      <c r="C56" s="107" t="s">
        <v>498</v>
      </c>
      <c r="D56" s="128">
        <v>2970</v>
      </c>
      <c r="E56" s="128">
        <v>1770</v>
      </c>
      <c r="F56" s="129">
        <f t="shared" si="8"/>
        <v>5.2569</v>
      </c>
      <c r="G56" s="109"/>
      <c r="H56" s="109"/>
      <c r="I56" s="108"/>
      <c r="J56" s="108"/>
      <c r="K56" s="108"/>
      <c r="L56" s="108"/>
      <c r="M56" s="133">
        <v>2</v>
      </c>
      <c r="N56" s="108"/>
      <c r="O56" s="108"/>
      <c r="P56" s="108"/>
      <c r="Q56" s="108"/>
      <c r="R56" s="108">
        <f t="shared" si="7"/>
        <v>2</v>
      </c>
      <c r="S56" s="108">
        <f t="shared" si="9"/>
        <v>10.51</v>
      </c>
      <c r="T56" s="137"/>
    </row>
    <row r="57" ht="26" customHeight="1" spans="1:20">
      <c r="A57" s="109">
        <v>53</v>
      </c>
      <c r="B57" s="127" t="s">
        <v>477</v>
      </c>
      <c r="C57" s="107" t="s">
        <v>458</v>
      </c>
      <c r="D57" s="128">
        <v>1570</v>
      </c>
      <c r="E57" s="128">
        <v>1770</v>
      </c>
      <c r="F57" s="129">
        <f t="shared" si="8"/>
        <v>2.7789</v>
      </c>
      <c r="G57" s="109"/>
      <c r="H57" s="109"/>
      <c r="I57" s="108"/>
      <c r="J57" s="108"/>
      <c r="K57" s="108"/>
      <c r="L57" s="108"/>
      <c r="M57" s="133">
        <v>2</v>
      </c>
      <c r="N57" s="108"/>
      <c r="O57" s="108"/>
      <c r="P57" s="108"/>
      <c r="Q57" s="108"/>
      <c r="R57" s="108">
        <f t="shared" si="7"/>
        <v>2</v>
      </c>
      <c r="S57" s="108">
        <f t="shared" si="9"/>
        <v>5.56</v>
      </c>
      <c r="T57" s="137"/>
    </row>
    <row r="58" ht="26" customHeight="1" spans="1:20">
      <c r="A58" s="109">
        <v>54</v>
      </c>
      <c r="B58" s="127" t="s">
        <v>449</v>
      </c>
      <c r="C58" s="107" t="s">
        <v>476</v>
      </c>
      <c r="D58" s="128">
        <v>1470</v>
      </c>
      <c r="E58" s="128">
        <v>1770</v>
      </c>
      <c r="F58" s="129">
        <f t="shared" si="8"/>
        <v>2.6019</v>
      </c>
      <c r="G58" s="109"/>
      <c r="H58" s="109"/>
      <c r="I58" s="108"/>
      <c r="J58" s="108"/>
      <c r="K58" s="108"/>
      <c r="L58" s="108"/>
      <c r="M58" s="133">
        <v>3</v>
      </c>
      <c r="N58" s="108"/>
      <c r="O58" s="108"/>
      <c r="P58" s="108"/>
      <c r="Q58" s="108"/>
      <c r="R58" s="108">
        <f t="shared" si="7"/>
        <v>3</v>
      </c>
      <c r="S58" s="108">
        <f t="shared" si="9"/>
        <v>7.81</v>
      </c>
      <c r="T58" s="137"/>
    </row>
    <row r="59" ht="26" customHeight="1" spans="1:20">
      <c r="A59" s="109">
        <v>55</v>
      </c>
      <c r="B59" s="127" t="s">
        <v>449</v>
      </c>
      <c r="C59" s="107" t="s">
        <v>479</v>
      </c>
      <c r="D59" s="128">
        <v>1770</v>
      </c>
      <c r="E59" s="128">
        <v>1770</v>
      </c>
      <c r="F59" s="129">
        <f t="shared" si="8"/>
        <v>3.1329</v>
      </c>
      <c r="G59" s="109"/>
      <c r="H59" s="109"/>
      <c r="I59" s="108"/>
      <c r="J59" s="108"/>
      <c r="K59" s="108"/>
      <c r="L59" s="108"/>
      <c r="M59" s="133">
        <f>1+2</f>
        <v>3</v>
      </c>
      <c r="N59" s="108"/>
      <c r="O59" s="108"/>
      <c r="P59" s="108"/>
      <c r="Q59" s="108"/>
      <c r="R59" s="108">
        <f t="shared" si="7"/>
        <v>3</v>
      </c>
      <c r="S59" s="108">
        <f t="shared" si="9"/>
        <v>9.4</v>
      </c>
      <c r="T59" s="137"/>
    </row>
    <row r="60" ht="26" customHeight="1" spans="1:20">
      <c r="A60" s="109">
        <v>56</v>
      </c>
      <c r="B60" s="127" t="s">
        <v>477</v>
      </c>
      <c r="C60" s="107" t="s">
        <v>499</v>
      </c>
      <c r="D60" s="128">
        <v>1170</v>
      </c>
      <c r="E60" s="128">
        <v>1770</v>
      </c>
      <c r="F60" s="129">
        <f t="shared" si="8"/>
        <v>2.0709</v>
      </c>
      <c r="G60" s="109"/>
      <c r="H60" s="109"/>
      <c r="I60" s="108"/>
      <c r="J60" s="108"/>
      <c r="K60" s="108"/>
      <c r="L60" s="108"/>
      <c r="M60" s="133">
        <v>1</v>
      </c>
      <c r="N60" s="108"/>
      <c r="O60" s="108"/>
      <c r="P60" s="108"/>
      <c r="Q60" s="108"/>
      <c r="R60" s="108">
        <f t="shared" si="7"/>
        <v>1</v>
      </c>
      <c r="S60" s="108">
        <f t="shared" si="9"/>
        <v>2.07</v>
      </c>
      <c r="T60" s="137"/>
    </row>
    <row r="61" ht="26" customHeight="1" spans="1:20">
      <c r="A61" s="109">
        <v>57</v>
      </c>
      <c r="B61" s="127" t="s">
        <v>477</v>
      </c>
      <c r="C61" s="107" t="s">
        <v>500</v>
      </c>
      <c r="D61" s="128">
        <v>970</v>
      </c>
      <c r="E61" s="128">
        <v>1770</v>
      </c>
      <c r="F61" s="129">
        <f t="shared" si="8"/>
        <v>1.7169</v>
      </c>
      <c r="G61" s="109"/>
      <c r="H61" s="109"/>
      <c r="I61" s="108"/>
      <c r="J61" s="108"/>
      <c r="K61" s="108"/>
      <c r="L61" s="108"/>
      <c r="M61" s="133">
        <v>2</v>
      </c>
      <c r="N61" s="108"/>
      <c r="O61" s="108"/>
      <c r="P61" s="108"/>
      <c r="Q61" s="108"/>
      <c r="R61" s="108">
        <f t="shared" si="7"/>
        <v>2</v>
      </c>
      <c r="S61" s="108">
        <f t="shared" si="9"/>
        <v>3.43</v>
      </c>
      <c r="T61" s="137"/>
    </row>
    <row r="62" ht="26" customHeight="1" spans="1:20">
      <c r="A62" s="109">
        <v>58</v>
      </c>
      <c r="B62" s="127" t="s">
        <v>477</v>
      </c>
      <c r="C62" s="107" t="s">
        <v>501</v>
      </c>
      <c r="D62" s="128">
        <v>870</v>
      </c>
      <c r="E62" s="128">
        <v>1770</v>
      </c>
      <c r="F62" s="129">
        <f t="shared" si="8"/>
        <v>1.5399</v>
      </c>
      <c r="G62" s="109"/>
      <c r="H62" s="109"/>
      <c r="I62" s="108"/>
      <c r="J62" s="108"/>
      <c r="K62" s="108"/>
      <c r="L62" s="108"/>
      <c r="M62" s="133">
        <v>2</v>
      </c>
      <c r="N62" s="108"/>
      <c r="O62" s="108"/>
      <c r="P62" s="108"/>
      <c r="Q62" s="108"/>
      <c r="R62" s="108">
        <f t="shared" si="7"/>
        <v>2</v>
      </c>
      <c r="S62" s="108">
        <f t="shared" si="9"/>
        <v>3.08</v>
      </c>
      <c r="T62" s="137"/>
    </row>
    <row r="63" ht="26" customHeight="1" spans="1:20">
      <c r="A63" s="109">
        <v>59</v>
      </c>
      <c r="B63" s="127" t="s">
        <v>449</v>
      </c>
      <c r="C63" s="107" t="s">
        <v>502</v>
      </c>
      <c r="D63" s="128">
        <v>370</v>
      </c>
      <c r="E63" s="128">
        <v>1470</v>
      </c>
      <c r="F63" s="129">
        <f t="shared" si="8"/>
        <v>0.5439</v>
      </c>
      <c r="G63" s="109"/>
      <c r="H63" s="109"/>
      <c r="I63" s="108"/>
      <c r="J63" s="108"/>
      <c r="K63" s="108"/>
      <c r="L63" s="108"/>
      <c r="M63" s="133">
        <v>4</v>
      </c>
      <c r="N63" s="108"/>
      <c r="O63" s="108"/>
      <c r="P63" s="108"/>
      <c r="Q63" s="108"/>
      <c r="R63" s="108">
        <f t="shared" si="7"/>
        <v>4</v>
      </c>
      <c r="S63" s="108">
        <f t="shared" si="9"/>
        <v>2.18</v>
      </c>
      <c r="T63" s="137"/>
    </row>
    <row r="64" ht="26" customHeight="1" spans="1:20">
      <c r="A64" s="109">
        <v>60</v>
      </c>
      <c r="B64" s="127" t="s">
        <v>449</v>
      </c>
      <c r="C64" s="107" t="s">
        <v>503</v>
      </c>
      <c r="D64" s="128">
        <v>1165</v>
      </c>
      <c r="E64" s="128">
        <v>1370</v>
      </c>
      <c r="F64" s="129">
        <f t="shared" si="8"/>
        <v>1.59605</v>
      </c>
      <c r="G64" s="109"/>
      <c r="H64" s="109"/>
      <c r="I64" s="108"/>
      <c r="J64" s="108"/>
      <c r="K64" s="108"/>
      <c r="L64" s="108"/>
      <c r="M64" s="108"/>
      <c r="N64" s="133">
        <v>25</v>
      </c>
      <c r="O64" s="108"/>
      <c r="P64" s="108"/>
      <c r="Q64" s="133">
        <v>25</v>
      </c>
      <c r="R64" s="108">
        <f t="shared" si="7"/>
        <v>50</v>
      </c>
      <c r="S64" s="108">
        <f t="shared" si="9"/>
        <v>79.8</v>
      </c>
      <c r="T64" s="137"/>
    </row>
    <row r="65" ht="26" customHeight="1" spans="1:20">
      <c r="A65" s="109">
        <v>61</v>
      </c>
      <c r="B65" s="127" t="s">
        <v>447</v>
      </c>
      <c r="C65" s="107" t="s">
        <v>504</v>
      </c>
      <c r="D65" s="128">
        <v>1865</v>
      </c>
      <c r="E65" s="128">
        <v>1670</v>
      </c>
      <c r="F65" s="129">
        <f t="shared" si="8"/>
        <v>3.11455</v>
      </c>
      <c r="G65" s="109"/>
      <c r="H65" s="109"/>
      <c r="I65" s="108"/>
      <c r="J65" s="108"/>
      <c r="K65" s="108"/>
      <c r="L65" s="108"/>
      <c r="M65" s="108"/>
      <c r="N65" s="133">
        <v>25</v>
      </c>
      <c r="O65" s="108"/>
      <c r="P65" s="108"/>
      <c r="Q65" s="108"/>
      <c r="R65" s="108">
        <f t="shared" si="7"/>
        <v>25</v>
      </c>
      <c r="S65" s="108">
        <f t="shared" si="9"/>
        <v>77.86</v>
      </c>
      <c r="T65" s="137"/>
    </row>
    <row r="66" ht="26" customHeight="1" spans="1:20">
      <c r="A66" s="109">
        <v>62</v>
      </c>
      <c r="B66" s="127" t="s">
        <v>453</v>
      </c>
      <c r="C66" s="107" t="s">
        <v>473</v>
      </c>
      <c r="D66" s="128">
        <v>1165</v>
      </c>
      <c r="E66" s="128">
        <v>970</v>
      </c>
      <c r="F66" s="129">
        <f t="shared" ref="F66:F76" si="10">D66*E66/1000000</f>
        <v>1.13005</v>
      </c>
      <c r="G66" s="109"/>
      <c r="H66" s="109"/>
      <c r="I66" s="108"/>
      <c r="J66" s="108"/>
      <c r="K66" s="108"/>
      <c r="L66" s="108"/>
      <c r="M66" s="108"/>
      <c r="N66" s="133">
        <v>1</v>
      </c>
      <c r="O66" s="133">
        <v>2</v>
      </c>
      <c r="P66" s="108"/>
      <c r="Q66" s="108"/>
      <c r="R66" s="108">
        <f t="shared" si="7"/>
        <v>3</v>
      </c>
      <c r="S66" s="108">
        <f t="shared" si="9"/>
        <v>3.39</v>
      </c>
      <c r="T66" s="137"/>
    </row>
    <row r="67" ht="26" customHeight="1" spans="1:20">
      <c r="A67" s="109">
        <v>63</v>
      </c>
      <c r="B67" s="127" t="s">
        <v>452</v>
      </c>
      <c r="C67" s="107" t="s">
        <v>505</v>
      </c>
      <c r="D67" s="128">
        <v>1475</v>
      </c>
      <c r="E67" s="128">
        <v>2070</v>
      </c>
      <c r="F67" s="129">
        <f t="shared" si="10"/>
        <v>3.05325</v>
      </c>
      <c r="G67" s="109"/>
      <c r="H67" s="109"/>
      <c r="I67" s="108"/>
      <c r="J67" s="108"/>
      <c r="K67" s="108"/>
      <c r="L67" s="108"/>
      <c r="M67" s="108"/>
      <c r="N67" s="133">
        <v>1</v>
      </c>
      <c r="O67" s="108"/>
      <c r="P67" s="108"/>
      <c r="Q67" s="108"/>
      <c r="R67" s="108">
        <f t="shared" si="7"/>
        <v>1</v>
      </c>
      <c r="S67" s="108">
        <f t="shared" si="9"/>
        <v>3.05</v>
      </c>
      <c r="T67" s="137"/>
    </row>
    <row r="68" ht="26" customHeight="1" spans="1:20">
      <c r="A68" s="109">
        <v>64</v>
      </c>
      <c r="B68" s="127" t="s">
        <v>506</v>
      </c>
      <c r="C68" s="107" t="s">
        <v>507</v>
      </c>
      <c r="D68" s="128">
        <v>1665</v>
      </c>
      <c r="E68" s="128">
        <v>1170</v>
      </c>
      <c r="F68" s="129">
        <f t="shared" si="10"/>
        <v>1.94805</v>
      </c>
      <c r="G68" s="109"/>
      <c r="H68" s="109"/>
      <c r="I68" s="108"/>
      <c r="J68" s="108"/>
      <c r="K68" s="108"/>
      <c r="L68" s="108"/>
      <c r="M68" s="108"/>
      <c r="N68" s="133">
        <v>1</v>
      </c>
      <c r="O68" s="133">
        <v>2</v>
      </c>
      <c r="P68" s="141">
        <v>2</v>
      </c>
      <c r="Q68" s="134">
        <v>1</v>
      </c>
      <c r="R68" s="108">
        <f t="shared" si="7"/>
        <v>6</v>
      </c>
      <c r="S68" s="108">
        <f t="shared" si="9"/>
        <v>11.69</v>
      </c>
      <c r="T68" s="137"/>
    </row>
    <row r="69" ht="26" customHeight="1" spans="1:20">
      <c r="A69" s="109">
        <v>65</v>
      </c>
      <c r="B69" s="127" t="s">
        <v>435</v>
      </c>
      <c r="C69" s="107" t="s">
        <v>508</v>
      </c>
      <c r="D69" s="128">
        <v>1765</v>
      </c>
      <c r="E69" s="128">
        <v>2280</v>
      </c>
      <c r="F69" s="129">
        <f t="shared" si="10"/>
        <v>4.0242</v>
      </c>
      <c r="G69" s="109"/>
      <c r="H69" s="109"/>
      <c r="I69" s="108"/>
      <c r="J69" s="108"/>
      <c r="K69" s="108"/>
      <c r="L69" s="108"/>
      <c r="M69" s="108"/>
      <c r="N69" s="133">
        <v>1</v>
      </c>
      <c r="O69" s="108"/>
      <c r="P69" s="108"/>
      <c r="Q69" s="108"/>
      <c r="R69" s="108">
        <f t="shared" si="7"/>
        <v>1</v>
      </c>
      <c r="S69" s="108">
        <f t="shared" si="9"/>
        <v>4.02</v>
      </c>
      <c r="T69" s="137"/>
    </row>
    <row r="70" ht="26" customHeight="1" spans="1:20">
      <c r="A70" s="109">
        <v>66</v>
      </c>
      <c r="B70" s="127" t="s">
        <v>472</v>
      </c>
      <c r="C70" s="107" t="s">
        <v>509</v>
      </c>
      <c r="D70" s="128">
        <v>1265</v>
      </c>
      <c r="E70" s="128">
        <v>1365</v>
      </c>
      <c r="F70" s="129">
        <f t="shared" si="10"/>
        <v>1.72673</v>
      </c>
      <c r="G70" s="109"/>
      <c r="H70" s="109"/>
      <c r="I70" s="108"/>
      <c r="J70" s="108"/>
      <c r="K70" s="108"/>
      <c r="L70" s="108"/>
      <c r="M70" s="108"/>
      <c r="N70" s="108"/>
      <c r="O70" s="108"/>
      <c r="P70" s="133">
        <v>2</v>
      </c>
      <c r="Q70" s="108"/>
      <c r="R70" s="108">
        <f t="shared" si="7"/>
        <v>2</v>
      </c>
      <c r="S70" s="108">
        <f t="shared" si="9"/>
        <v>3.45</v>
      </c>
      <c r="T70" s="137"/>
    </row>
    <row r="71" ht="26" customHeight="1" spans="1:20">
      <c r="A71" s="109">
        <v>67</v>
      </c>
      <c r="B71" s="127" t="s">
        <v>438</v>
      </c>
      <c r="C71" s="107" t="s">
        <v>510</v>
      </c>
      <c r="D71" s="128">
        <v>2970</v>
      </c>
      <c r="E71" s="128">
        <v>2280</v>
      </c>
      <c r="F71" s="129">
        <f t="shared" si="10"/>
        <v>6.7716</v>
      </c>
      <c r="G71" s="109"/>
      <c r="H71" s="109"/>
      <c r="I71" s="108"/>
      <c r="J71" s="108"/>
      <c r="K71" s="108"/>
      <c r="L71" s="108"/>
      <c r="M71" s="108"/>
      <c r="N71" s="108"/>
      <c r="O71" s="108"/>
      <c r="P71" s="108"/>
      <c r="Q71" s="133">
        <v>24</v>
      </c>
      <c r="R71" s="108">
        <f t="shared" si="7"/>
        <v>24</v>
      </c>
      <c r="S71" s="108">
        <f t="shared" si="9"/>
        <v>162.52</v>
      </c>
      <c r="T71" s="137"/>
    </row>
    <row r="72" ht="26" customHeight="1" spans="1:20">
      <c r="A72" s="109">
        <v>68</v>
      </c>
      <c r="B72" s="127" t="s">
        <v>438</v>
      </c>
      <c r="C72" s="107" t="s">
        <v>511</v>
      </c>
      <c r="D72" s="128">
        <v>1965</v>
      </c>
      <c r="E72" s="128">
        <v>2280</v>
      </c>
      <c r="F72" s="129">
        <f t="shared" si="10"/>
        <v>4.4802</v>
      </c>
      <c r="G72" s="109"/>
      <c r="H72" s="109"/>
      <c r="I72" s="108"/>
      <c r="J72" s="108"/>
      <c r="K72" s="108"/>
      <c r="L72" s="108"/>
      <c r="M72" s="108"/>
      <c r="N72" s="108"/>
      <c r="O72" s="108"/>
      <c r="P72" s="108"/>
      <c r="Q72" s="133">
        <v>26</v>
      </c>
      <c r="R72" s="108">
        <f t="shared" si="7"/>
        <v>26</v>
      </c>
      <c r="S72" s="108">
        <f t="shared" si="9"/>
        <v>116.49</v>
      </c>
      <c r="T72" s="137"/>
    </row>
    <row r="73" ht="26" customHeight="1" spans="1:20">
      <c r="A73" s="109">
        <v>69</v>
      </c>
      <c r="B73" s="127" t="s">
        <v>512</v>
      </c>
      <c r="C73" s="107" t="s">
        <v>513</v>
      </c>
      <c r="D73" s="128">
        <v>1470</v>
      </c>
      <c r="E73" s="128">
        <v>2290</v>
      </c>
      <c r="F73" s="129">
        <f t="shared" si="10"/>
        <v>3.3663</v>
      </c>
      <c r="G73" s="109"/>
      <c r="H73" s="109"/>
      <c r="I73" s="108"/>
      <c r="J73" s="108"/>
      <c r="K73" s="108"/>
      <c r="L73" s="108"/>
      <c r="M73" s="108"/>
      <c r="N73" s="108"/>
      <c r="O73" s="108"/>
      <c r="P73" s="108"/>
      <c r="Q73" s="108">
        <v>1</v>
      </c>
      <c r="R73" s="108">
        <f t="shared" si="7"/>
        <v>1</v>
      </c>
      <c r="S73" s="108">
        <f t="shared" si="9"/>
        <v>3.37</v>
      </c>
      <c r="T73" s="137"/>
    </row>
    <row r="74" ht="26" customHeight="1" spans="1:20">
      <c r="A74" s="109">
        <v>70</v>
      </c>
      <c r="B74" s="138" t="s">
        <v>470</v>
      </c>
      <c r="C74" s="107" t="s">
        <v>232</v>
      </c>
      <c r="D74" s="128">
        <v>1465</v>
      </c>
      <c r="E74" s="128">
        <v>1670</v>
      </c>
      <c r="F74" s="129">
        <f t="shared" si="10"/>
        <v>2.44655</v>
      </c>
      <c r="G74" s="120"/>
      <c r="H74" s="120"/>
      <c r="I74" s="142"/>
      <c r="J74" s="142"/>
      <c r="K74" s="142"/>
      <c r="L74" s="142"/>
      <c r="M74" s="142"/>
      <c r="N74" s="142"/>
      <c r="O74" s="142"/>
      <c r="P74" s="142"/>
      <c r="Q74" s="133">
        <v>7</v>
      </c>
      <c r="R74" s="108">
        <f t="shared" si="7"/>
        <v>7</v>
      </c>
      <c r="S74" s="108">
        <f t="shared" si="9"/>
        <v>17.13</v>
      </c>
      <c r="T74" s="137"/>
    </row>
    <row r="75" ht="26" customHeight="1" spans="1:20">
      <c r="A75" s="109">
        <v>71</v>
      </c>
      <c r="B75" s="138" t="s">
        <v>512</v>
      </c>
      <c r="C75" s="107" t="s">
        <v>514</v>
      </c>
      <c r="D75" s="128">
        <v>2770</v>
      </c>
      <c r="E75" s="128">
        <v>2290</v>
      </c>
      <c r="F75" s="129">
        <f t="shared" si="10"/>
        <v>6.3433</v>
      </c>
      <c r="G75" s="120"/>
      <c r="H75" s="120"/>
      <c r="I75" s="142"/>
      <c r="J75" s="142"/>
      <c r="K75" s="142"/>
      <c r="L75" s="142"/>
      <c r="M75" s="142"/>
      <c r="N75" s="142"/>
      <c r="O75" s="142"/>
      <c r="P75" s="142"/>
      <c r="Q75" s="133">
        <v>2</v>
      </c>
      <c r="R75" s="133">
        <f t="shared" si="7"/>
        <v>2</v>
      </c>
      <c r="S75" s="108">
        <f t="shared" si="9"/>
        <v>12.69</v>
      </c>
      <c r="T75" s="137"/>
    </row>
    <row r="76" ht="26" customHeight="1" spans="1:20">
      <c r="A76" s="109">
        <v>72</v>
      </c>
      <c r="B76" s="138" t="s">
        <v>512</v>
      </c>
      <c r="C76" s="107" t="s">
        <v>508</v>
      </c>
      <c r="D76" s="128">
        <v>1760</v>
      </c>
      <c r="E76" s="128">
        <v>2260</v>
      </c>
      <c r="F76" s="129">
        <f t="shared" si="10"/>
        <v>3.9776</v>
      </c>
      <c r="G76" s="120"/>
      <c r="H76" s="120"/>
      <c r="I76" s="142"/>
      <c r="J76" s="142"/>
      <c r="K76" s="142"/>
      <c r="L76" s="142"/>
      <c r="M76" s="142"/>
      <c r="N76" s="142"/>
      <c r="O76" s="142"/>
      <c r="P76" s="142"/>
      <c r="Q76" s="108">
        <v>2</v>
      </c>
      <c r="R76" s="108">
        <f t="shared" si="7"/>
        <v>2</v>
      </c>
      <c r="S76" s="108">
        <f t="shared" si="9"/>
        <v>7.96</v>
      </c>
      <c r="T76" s="137"/>
    </row>
    <row r="77" ht="26" customHeight="1" spans="1:20">
      <c r="A77" s="120" t="s">
        <v>418</v>
      </c>
      <c r="B77" s="139"/>
      <c r="C77" s="107"/>
      <c r="D77" s="120"/>
      <c r="E77" s="120"/>
      <c r="F77" s="108"/>
      <c r="G77" s="120"/>
      <c r="H77" s="120"/>
      <c r="I77" s="142"/>
      <c r="J77" s="142">
        <f t="shared" ref="J77:S77" si="11">SUM(J4:J76)</f>
        <v>408</v>
      </c>
      <c r="K77" s="142">
        <f t="shared" si="11"/>
        <v>372</v>
      </c>
      <c r="L77" s="142">
        <f t="shared" si="11"/>
        <v>282</v>
      </c>
      <c r="M77" s="142">
        <f t="shared" si="11"/>
        <v>677</v>
      </c>
      <c r="N77" s="142">
        <f t="shared" si="11"/>
        <v>382</v>
      </c>
      <c r="O77" s="142">
        <f t="shared" si="11"/>
        <v>422</v>
      </c>
      <c r="P77" s="142">
        <f t="shared" si="11"/>
        <v>398</v>
      </c>
      <c r="Q77" s="142">
        <f t="shared" si="11"/>
        <v>394</v>
      </c>
      <c r="R77" s="142">
        <f t="shared" si="11"/>
        <v>3335</v>
      </c>
      <c r="S77" s="142">
        <f t="shared" si="11"/>
        <v>8127.12</v>
      </c>
      <c r="T77" s="137"/>
    </row>
    <row r="78" ht="34" customHeight="1" spans="1:19">
      <c r="A78" s="92" t="s">
        <v>515</v>
      </c>
      <c r="B78" s="92"/>
      <c r="C78" s="92"/>
      <c r="D78" s="92"/>
      <c r="E78" s="92"/>
      <c r="F78" s="92"/>
      <c r="G78" s="92"/>
      <c r="H78" s="92"/>
      <c r="I78" s="92"/>
      <c r="J78" s="92"/>
      <c r="K78" s="92"/>
      <c r="L78" s="92"/>
      <c r="M78" s="92"/>
      <c r="N78" s="92"/>
      <c r="O78" s="92"/>
      <c r="P78" s="92"/>
      <c r="Q78" s="92"/>
      <c r="R78" s="92"/>
      <c r="S78" s="92"/>
    </row>
    <row r="79" s="89" customFormat="1" spans="1:21">
      <c r="A79" s="90"/>
      <c r="B79" s="91"/>
      <c r="C79" s="91"/>
      <c r="D79" s="90"/>
      <c r="E79" s="90"/>
      <c r="F79" s="125"/>
      <c r="G79" s="90"/>
      <c r="H79" s="125"/>
      <c r="I79" s="125"/>
      <c r="J79" s="90"/>
      <c r="K79" s="90"/>
      <c r="L79" s="90"/>
      <c r="M79" s="90"/>
      <c r="N79" s="90"/>
      <c r="O79" s="90"/>
      <c r="P79" s="90"/>
      <c r="Q79" s="90"/>
      <c r="R79" s="90"/>
      <c r="S79" s="90"/>
      <c r="T79" s="92"/>
      <c r="U79" s="143"/>
    </row>
    <row r="80" spans="8:8">
      <c r="H80" s="140"/>
    </row>
    <row r="81" s="89" customFormat="1" spans="1:21">
      <c r="A81" s="90"/>
      <c r="B81" s="91"/>
      <c r="C81" s="91"/>
      <c r="D81" s="90"/>
      <c r="E81" s="90"/>
      <c r="F81" s="125"/>
      <c r="G81" s="90"/>
      <c r="H81" s="125"/>
      <c r="I81" s="125"/>
      <c r="J81" s="90"/>
      <c r="K81" s="90"/>
      <c r="L81" s="90"/>
      <c r="M81" s="90"/>
      <c r="N81" s="90"/>
      <c r="O81" s="90"/>
      <c r="P81" s="90"/>
      <c r="Q81" s="90"/>
      <c r="R81" s="90"/>
      <c r="S81" s="90"/>
      <c r="T81" s="92"/>
      <c r="U81" s="143"/>
    </row>
  </sheetData>
  <autoFilter xmlns:etc="http://www.wps.cn/officeDocument/2017/etCustomData" ref="A3:U83" etc:filterBottomFollowUsedRange="0">
    <extLst/>
  </autoFilter>
  <mergeCells count="7">
    <mergeCell ref="A1:T1"/>
    <mergeCell ref="D2:F2"/>
    <mergeCell ref="G2:I2"/>
    <mergeCell ref="A2:A3"/>
    <mergeCell ref="B2:B3"/>
    <mergeCell ref="C2:C3"/>
    <mergeCell ref="T2:T3"/>
  </mergeCells>
  <printOptions horizontalCentered="1"/>
  <pageMargins left="0.393055555555556" right="0.393055555555556" top="0.984027777777778" bottom="0.984027777777778" header="0.511805555555556" footer="0.511805555555556"/>
  <pageSetup paperSize="9" scale="65" orientation="landscape" horizontalDpi="600"/>
  <headerFooter alignWithMargins="0"/>
  <colBreaks count="1" manualBreakCount="1">
    <brk id="20" max="1048575" man="1"/>
  </colBreaks>
  <legacyDrawing r:id="rId2"/>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14</vt:i4>
      </vt:variant>
    </vt:vector>
  </HeadingPairs>
  <TitlesOfParts>
    <vt:vector size="14" baseType="lpstr">
      <vt:lpstr>2#楼 </vt:lpstr>
      <vt:lpstr>6#楼</vt:lpstr>
      <vt:lpstr>7#楼</vt:lpstr>
      <vt:lpstr>封面</vt:lpstr>
      <vt:lpstr>报价说明</vt:lpstr>
      <vt:lpstr>目录</vt:lpstr>
      <vt:lpstr>结算汇总表</vt:lpstr>
      <vt:lpstr>栾川山水文苑项目s1地块12-20#楼铝合金门窗招标清单汇总表</vt:lpstr>
      <vt:lpstr>栾川山水文苑s1地块12-20#楼铝合金门窗明细表</vt:lpstr>
      <vt:lpstr>栾川山水文苑s1地块12-20#楼铝合金门窗招标清单汇总表2</vt:lpstr>
      <vt:lpstr>综合单价分析表</vt:lpstr>
      <vt:lpstr>主要材料品牌单价</vt:lpstr>
      <vt:lpstr>门窗五金主要配件</vt:lpstr>
      <vt:lpstr>玻璃调整系数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磊子</cp:lastModifiedBy>
  <dcterms:created xsi:type="dcterms:W3CDTF">2009-08-21T07:16:00Z</dcterms:created>
  <cp:lastPrinted>2018-10-25T08:19:00Z</cp:lastPrinted>
  <dcterms:modified xsi:type="dcterms:W3CDTF">2025-09-18T01:14:14Z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1BDE1F54D1A34294A2114628719384C7</vt:lpwstr>
  </property>
  <property fmtid="{D5CDD505-2E9C-101B-9397-08002B2CF9AE}" pid="4" name="KSOReadingLayout">
    <vt:bool>true</vt:bool>
  </property>
</Properties>
</file>