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912" firstSheet="4" activeTab="4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结算目录" sheetId="103" r:id="rId5"/>
    <sheet name="结算汇总" sheetId="104" r:id="rId6"/>
    <sheet name="洛宁山水文苑项目1#2#9#10#楼招标清单汇总表" sheetId="100" r:id="rId7"/>
    <sheet name="洛宁山水文苑项目1#2#9#10#楼门窗造价汇总表(表2) " sheetId="98" r:id="rId8"/>
    <sheet name="材料价差调整" sheetId="105" r:id="rId9"/>
    <sheet name="1#门窗明细表（表2.1）" sheetId="93" r:id="rId10"/>
    <sheet name="2#门窗明细表 （表2.2）" sheetId="94" r:id="rId11"/>
    <sheet name="9#门窗明细表（表2.3）" sheetId="95" r:id="rId12"/>
    <sheet name="10#门窗明细表（表2.4）" sheetId="96" r:id="rId13"/>
  </sheets>
  <externalReferences>
    <externalReference r:id="rId14"/>
  </externalReference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_FilterDatabase" localSheetId="9" hidden="1">'1#门窗明细表（表2.1）'!$A$3:$R$15</definedName>
    <definedName name="_xlnm._FilterDatabase" localSheetId="10" hidden="1">'2#门窗明细表 （表2.2）'!$A$3:$R$16</definedName>
    <definedName name="_xlnm._FilterDatabase" localSheetId="11" hidden="1">'9#门窗明细表（表2.3）'!$A$3:$R$15</definedName>
    <definedName name="_xlnm._FilterDatabase" localSheetId="12" hidden="1">'10#门窗明细表（表2.4）'!$A$3:$R$23</definedName>
    <definedName name="_xlnm.Print_Area" localSheetId="9">'1#门窗明细表（表2.1）'!$A$1:$R$15</definedName>
    <definedName name="_xlnm.Print_Titles" localSheetId="9">'1#门窗明细表（表2.1）'!$1:$1</definedName>
    <definedName name="_xlnm.Print_Area" localSheetId="10">'2#门窗明细表 （表2.2）'!$A$1:$R$16</definedName>
    <definedName name="_xlnm.Print_Titles" localSheetId="10">'2#门窗明细表 （表2.2）'!$1:$1</definedName>
    <definedName name="_xlnm.Print_Area" localSheetId="11">'9#门窗明细表（表2.3）'!$A$1:$R$15</definedName>
    <definedName name="_xlnm.Print_Titles" localSheetId="11">'9#门窗明细表（表2.3）'!$1:$1</definedName>
    <definedName name="_xlnm.Print_Area" localSheetId="12">'10#门窗明细表（表2.4）'!$A$1:$R$23</definedName>
    <definedName name="_xlnm.Print_Titles" localSheetId="12">'10#门窗明细表（表2.4）'!$1:$1</definedName>
    <definedName name="_xlnm.Print_Titles" localSheetId="7">'洛宁山水文苑项目1#2#9#10#楼门窗造价汇总表(表2) '!$1:$3</definedName>
    <definedName name="_xlnm.Print_Titles" localSheetId="8">材料价差调整!$1:$3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<sst xmlns="http://schemas.openxmlformats.org/spreadsheetml/2006/main" count="1150" uniqueCount="518">
  <si>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</si>
  <si>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</si>
  <si>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</si>
  <si>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</si>
  <si>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</si>
  <si>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</si>
  <si>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</si>
  <si>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</si>
  <si>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</si>
  <si>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</si>
  <si>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</si>
  <si>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</si>
  <si>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</si>
  <si>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</si>
  <si>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</si>
  <si>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</si>
  <si>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</si>
  <si>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</si>
  <si>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</si>
  <si>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</si>
  <si>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</si>
  <si>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</si>
  <si>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</si>
  <si>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</si>
  <si>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</si>
  <si>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</si>
  <si>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</si>
  <si>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</si>
  <si>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</si>
  <si>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</si>
  <si>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</si>
  <si>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</si>
  <si>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</si>
  <si>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</si>
  <si>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</si>
  <si>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</si>
  <si>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</si>
  <si>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</si>
  <si>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</si>
  <si>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</si>
  <si>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</si>
  <si>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</si>
  <si>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</si>
  <si>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</si>
  <si>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</si>
  <si>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</si>
  <si>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</si>
  <si>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</si>
  <si>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</si>
  <si>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</si>
  <si>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</si>
  <si>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</si>
  <si>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</si>
  <si>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</si>
  <si>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</si>
  <si>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</si>
  <si>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</si>
  <si>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</si>
  <si>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</si>
  <si>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</si>
  <si>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</si>
  <si>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</si>
  <si>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</si>
  <si>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</si>
  <si>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</si>
  <si>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</si>
  <si>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</si>
  <si>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</si>
  <si>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</si>
  <si>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</si>
  <si>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</si>
  <si>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</si>
  <si>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</si>
  <si>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</si>
  <si>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</si>
  <si>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</si>
  <si>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</si>
  <si>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</si>
  <si>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</si>
  <si>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</si>
  <si>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</si>
  <si>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</si>
  <si>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</si>
  <si>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</si>
  <si>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</si>
  <si>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</si>
  <si>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</si>
  <si>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</si>
  <si>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</si>
  <si>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</si>
  <si>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</si>
  <si>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</si>
  <si>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</si>
  <si>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</si>
  <si>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</si>
  <si>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</si>
  <si>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</si>
  <si>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</si>
  <si>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</si>
  <si>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</si>
  <si>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</si>
  <si>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</si>
  <si>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</si>
  <si>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</si>
  <si>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</si>
  <si>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</si>
  <si>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</si>
  <si>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</si>
  <si>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</si>
  <si>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</si>
  <si>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</si>
  <si>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</si>
  <si>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</si>
  <si>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</si>
  <si>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</si>
  <si>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</si>
  <si>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</si>
  <si>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</si>
  <si>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</si>
  <si>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</si>
  <si>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</si>
  <si>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</si>
  <si>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</si>
  <si>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</si>
  <si>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</si>
  <si>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</si>
  <si>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</si>
  <si>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</si>
  <si>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</si>
  <si>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</si>
  <si>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</si>
  <si>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</si>
  <si>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</si>
  <si>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</si>
  <si>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</si>
  <si>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</si>
  <si>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</si>
  <si>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</si>
  <si>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</si>
  <si>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</si>
  <si>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</si>
  <si>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</si>
  <si>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</si>
  <si>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</si>
  <si>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</si>
  <si>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</si>
  <si>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</si>
  <si>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</si>
  <si>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</si>
  <si>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</si>
  <si>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</si>
  <si>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</si>
  <si>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</si>
  <si>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</si>
  <si>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</si>
  <si>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</si>
  <si>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</si>
  <si>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</si>
  <si>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</si>
  <si>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</si>
  <si>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</si>
  <si>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</si>
  <si>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</si>
  <si>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</si>
  <si>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</si>
  <si>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</si>
  <si>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</si>
  <si>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</si>
  <si>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</si>
  <si>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</si>
  <si>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</si>
  <si>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</si>
  <si>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</si>
  <si>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</si>
  <si>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</si>
  <si>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</si>
  <si>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</si>
  <si>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</si>
  <si>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</si>
  <si>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</si>
  <si>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</si>
  <si>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</si>
  <si>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</si>
  <si>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</si>
  <si>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</si>
  <si>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</si>
  <si>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</si>
  <si>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</si>
  <si>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</si>
  <si>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</si>
  <si>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</si>
  <si>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</si>
  <si>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</si>
  <si>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</si>
  <si>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</si>
  <si>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</si>
  <si>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</si>
  <si>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</si>
  <si>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</si>
  <si>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</si>
  <si>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</si>
  <si>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</si>
  <si>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</si>
  <si>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</si>
  <si>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</si>
  <si>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</si>
  <si>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</si>
  <si>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</si>
  <si>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</si>
  <si>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</si>
  <si>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</si>
  <si>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</si>
  <si>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</si>
  <si>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</si>
  <si>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</si>
  <si>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</si>
  <si>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</si>
  <si>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</si>
  <si>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</si>
  <si>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</si>
  <si>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</si>
  <si>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</si>
  <si>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</si>
  <si>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</si>
  <si>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</si>
  <si>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</si>
  <si>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</si>
  <si>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</si>
  <si>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</si>
  <si>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</si>
  <si>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</si>
  <si>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</si>
  <si>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</si>
  <si>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</si>
  <si>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</si>
  <si>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</si>
  <si>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</si>
  <si>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</si>
  <si>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</si>
  <si>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</si>
  <si>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</si>
  <si>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</si>
  <si>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</si>
  <si>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</si>
  <si>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</si>
  <si>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</si>
  <si>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</si>
  <si>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</si>
  <si>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</si>
  <si>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</si>
  <si>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</si>
  <si>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</si>
  <si>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</si>
  <si>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</si>
  <si>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</si>
  <si>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</si>
  <si>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</si>
  <si>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</si>
  <si>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</si>
  <si>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</si>
  <si>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</si>
  <si>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</si>
  <si>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</si>
  <si>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</si>
  <si>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</si>
  <si>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</si>
  <si>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</si>
  <si>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</si>
  <si>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</si>
  <si>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</si>
  <si>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</si>
  <si>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</si>
  <si>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</si>
  <si>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</si>
  <si>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</si>
  <si>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</si>
  <si>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</si>
  <si>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</si>
  <si>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</si>
  <si>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</si>
  <si>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</si>
  <si>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</si>
  <si>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</si>
  <si>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</si>
  <si>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</si>
  <si>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</si>
  <si>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</si>
  <si>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</si>
  <si>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</si>
  <si>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</si>
  <si>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</si>
  <si>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</si>
  <si>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</si>
  <si>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</si>
  <si>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</si>
  <si>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</si>
  <si>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</si>
  <si>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</si>
  <si>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</si>
  <si>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</si>
  <si>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</si>
  <si>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</si>
  <si>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</si>
  <si>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</si>
  <si>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</si>
  <si>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</si>
  <si>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</si>
  <si>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</si>
  <si>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</si>
  <si>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</si>
  <si>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</si>
  <si>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</si>
  <si>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</si>
  <si>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</si>
  <si>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</si>
  <si>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</si>
  <si>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</si>
  <si>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</si>
  <si>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</si>
  <si>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</si>
  <si>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</si>
  <si>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</si>
  <si>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</si>
  <si>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</si>
  <si>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</si>
  <si>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</si>
  <si>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</si>
  <si>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</si>
  <si>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</si>
  <si>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</si>
  <si>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</si>
  <si>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</si>
  <si>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</si>
  <si>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</si>
  <si>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</si>
  <si>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</si>
  <si>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</si>
  <si>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</si>
  <si>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</si>
  <si>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</si>
  <si>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</si>
  <si>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</si>
  <si>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t>洛宁山水文苑项目1#2#9#10#楼门窗制作及安装工程合同结算资料存档目录</t>
  </si>
  <si>
    <t>名称</t>
  </si>
  <si>
    <t>份/页</t>
  </si>
  <si>
    <t>页码</t>
  </si>
  <si>
    <t>原件/复印件</t>
  </si>
  <si>
    <t>备注</t>
  </si>
  <si>
    <t>洛宁山水文苑项目1#2#9#10#楼门窗制作及安装工程合同结算审批表</t>
  </si>
  <si>
    <t>1份1页</t>
  </si>
  <si>
    <t>第1页</t>
  </si>
  <si>
    <t>原件</t>
  </si>
  <si>
    <t>资料存档目录</t>
  </si>
  <si>
    <t>第2页</t>
  </si>
  <si>
    <t>结算协议书</t>
  </si>
  <si>
    <t>1份2页</t>
  </si>
  <si>
    <t>第3页</t>
  </si>
  <si>
    <t>结算汇总表</t>
  </si>
  <si>
    <t>第4页</t>
  </si>
  <si>
    <t>结算明细表</t>
  </si>
  <si>
    <t>1份4页</t>
  </si>
  <si>
    <t>第5-8页</t>
  </si>
  <si>
    <t>结算申请单</t>
  </si>
  <si>
    <t>第9页</t>
  </si>
  <si>
    <t>结算通知书</t>
  </si>
  <si>
    <t>第10页</t>
  </si>
  <si>
    <t>授权委托书</t>
  </si>
  <si>
    <t>第11页-12页</t>
  </si>
  <si>
    <t>工程往来账目明细</t>
  </si>
  <si>
    <t>第13页</t>
  </si>
  <si>
    <t>工程结算工作交接单</t>
  </si>
  <si>
    <t>第14-15页</t>
  </si>
  <si>
    <t>水电费结清证明那</t>
  </si>
  <si>
    <t>第16页</t>
  </si>
  <si>
    <t>验收单</t>
  </si>
  <si>
    <t>第17页-20页</t>
  </si>
  <si>
    <t>结算资料确认表</t>
  </si>
  <si>
    <t>第24页</t>
  </si>
  <si>
    <t>合同、施工单位报送其他资料及施工图</t>
  </si>
  <si>
    <t>若干</t>
  </si>
  <si>
    <t>造价师：</t>
  </si>
  <si>
    <t>日期：</t>
  </si>
  <si>
    <t>洛宁山水文苑项目1#2#9#10#楼门窗制作及安装工程合同结算汇总表</t>
  </si>
  <si>
    <t xml:space="preserve">合同编号：LNSSWY-JA-052                               合同金额：2028986.22元 </t>
  </si>
  <si>
    <t>合同名称：洛宁山水文苑项目1#2#9#10#楼门窗制作及安装工程合同</t>
  </si>
  <si>
    <t>甲    方：洛阳浩德浩康置业有限公司</t>
  </si>
  <si>
    <t>乙    方：中浩德电子商务产业园（洛阳）有限公司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</si>
  <si>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</si>
  <si>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</si>
  <si>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</si>
  <si>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</si>
  <si>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</si>
  <si>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</si>
  <si>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</si>
  <si>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</si>
  <si>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</si>
  <si>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材料调差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</si>
  <si>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</si>
  <si>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</si>
  <si>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</si>
  <si>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</si>
  <si>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</si>
  <si>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</si>
  <si>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</si>
  <si>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</si>
  <si>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</si>
  <si>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</si>
  <si>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</si>
  <si>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</si>
  <si>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</si>
  <si>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</si>
  <si>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</si>
  <si>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</si>
  <si>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</si>
  <si>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</si>
  <si>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</si>
  <si>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</si>
  <si>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</si>
  <si>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</si>
  <si>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</si>
  <si>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</si>
  <si>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洛宁山水文苑项目1#2#9#10#楼门窗制作及安装工程合同结算明细表</t>
  </si>
  <si>
    <t>项目</t>
  </si>
  <si>
    <t>造价（元）</t>
  </si>
  <si>
    <t>洛宁山水文苑项目1#2#9#10#楼门窗合同内</t>
  </si>
  <si>
    <t xml:space="preserve">详见汇总表(表2) </t>
  </si>
  <si>
    <t>样板间窗户</t>
  </si>
  <si>
    <t>9#10#铝锭价价格调整</t>
  </si>
  <si>
    <t>垃圾分摊</t>
  </si>
  <si>
    <t>合计</t>
  </si>
  <si>
    <t>最终结算额</t>
  </si>
  <si>
    <t>甲方</t>
  </si>
  <si>
    <t>乙方</t>
  </si>
  <si>
    <t>洛宁山水文苑项目1#2#9#10#楼门窗造价汇总表(合同内)</t>
  </si>
  <si>
    <t>窗型</t>
  </si>
  <si>
    <t>窗型尺寸</t>
  </si>
  <si>
    <t>总数量（个）</t>
  </si>
  <si>
    <t>总面积（m2）</t>
  </si>
  <si>
    <t>不含增值税综合单价
(元/m2)</t>
  </si>
  <si>
    <t>增值税税率
（%）</t>
  </si>
  <si>
    <t>含税合价(元)</t>
  </si>
  <si>
    <t>宽度(mm)</t>
  </si>
  <si>
    <t>高度(mm)</t>
  </si>
  <si>
    <t>①</t>
  </si>
  <si>
    <t>②</t>
  </si>
  <si>
    <t>③</t>
  </si>
  <si>
    <r>
      <rPr>
        <b/>
        <sz val="10"/>
        <rFont val="Calibri"/>
        <charset val="134"/>
      </rPr>
      <t>④</t>
    </r>
    <r>
      <rPr>
        <b/>
        <sz val="10"/>
        <rFont val="宋体"/>
        <charset val="134"/>
      </rPr>
      <t>=</t>
    </r>
    <r>
      <rPr>
        <b/>
        <sz val="10"/>
        <rFont val="Calibri"/>
        <charset val="134"/>
      </rPr>
      <t>①*②*</t>
    </r>
    <r>
      <rPr>
        <b/>
        <sz val="10"/>
        <rFont val="宋体"/>
        <charset val="134"/>
      </rPr>
      <t>（</t>
    </r>
    <r>
      <rPr>
        <b/>
        <sz val="10"/>
        <rFont val="Calibri"/>
        <charset val="134"/>
      </rPr>
      <t>1+③</t>
    </r>
    <r>
      <rPr>
        <b/>
        <sz val="10"/>
        <rFont val="宋体"/>
        <charset val="134"/>
      </rPr>
      <t>）</t>
    </r>
  </si>
  <si>
    <t>55系列断桥铝合金外悬窗
(6LOW-E+12A+6)低辐射中空玻璃</t>
  </si>
  <si>
    <t>55系列断桥铝合金外平开窗
(6LOW-E+12A+6)低辐射中空玻璃</t>
  </si>
  <si>
    <t>55系列普铝外平开窗
5+12A+5中空玻璃</t>
  </si>
  <si>
    <t>55系列普铝外平开窗
6+12A+6中空玻璃</t>
  </si>
  <si>
    <t>80系列塑钢推拉门
5+12A+5mm中空玻璃</t>
  </si>
  <si>
    <t>80系列塑钢推拉门
6+12A+6mm中空玻璃</t>
  </si>
  <si>
    <t>洛宁山水文苑项目9#10#楼门窗铝锭价调差表</t>
  </si>
  <si>
    <t>单平方铝锭含量</t>
  </si>
  <si>
    <t>铝锭合计</t>
  </si>
  <si>
    <t>铝锭价格差</t>
  </si>
  <si>
    <t>调差合计</t>
  </si>
  <si>
    <r>
      <rPr>
        <b/>
        <sz val="9"/>
        <rFont val="Calibri"/>
        <charset val="134"/>
      </rPr>
      <t>④</t>
    </r>
    <r>
      <rPr>
        <b/>
        <sz val="9"/>
        <rFont val="宋体"/>
        <charset val="134"/>
      </rPr>
      <t>=</t>
    </r>
    <r>
      <rPr>
        <b/>
        <sz val="9"/>
        <rFont val="Calibri"/>
        <charset val="134"/>
      </rPr>
      <t>①*②*</t>
    </r>
    <r>
      <rPr>
        <b/>
        <sz val="9"/>
        <rFont val="宋体"/>
        <charset val="134"/>
      </rPr>
      <t>（</t>
    </r>
    <r>
      <rPr>
        <b/>
        <sz val="9"/>
        <rFont val="Calibri"/>
        <charset val="134"/>
      </rPr>
      <t>1+③</t>
    </r>
    <r>
      <rPr>
        <b/>
        <sz val="9"/>
        <rFont val="宋体"/>
        <charset val="134"/>
      </rPr>
      <t>）</t>
    </r>
  </si>
  <si>
    <t>kg/m2</t>
  </si>
  <si>
    <t>t</t>
  </si>
  <si>
    <r>
      <rPr>
        <b/>
        <sz val="9"/>
        <rFont val="宋体"/>
        <charset val="134"/>
      </rPr>
      <t>元</t>
    </r>
    <r>
      <rPr>
        <b/>
        <sz val="9"/>
        <rFont val="Calibri"/>
        <charset val="134"/>
      </rPr>
      <t>/t</t>
    </r>
  </si>
  <si>
    <t>元</t>
  </si>
  <si>
    <t>洛宁山水文苑项目1#楼门窗招标清单工程量计算表(表2.1)</t>
  </si>
  <si>
    <t>类型及玻璃材质</t>
  </si>
  <si>
    <t>单个净门窗尺寸</t>
  </si>
  <si>
    <t>隐形纱扇</t>
  </si>
  <si>
    <t>小计面积</t>
  </si>
  <si>
    <t>面积(m2)</t>
  </si>
  <si>
    <t>面积</t>
  </si>
  <si>
    <t>1F</t>
  </si>
  <si>
    <t>2F</t>
  </si>
  <si>
    <t>3F</t>
  </si>
  <si>
    <t>4-11F</t>
  </si>
  <si>
    <t>12F</t>
  </si>
  <si>
    <t>屋顶层</t>
  </si>
  <si>
    <t>m2</t>
  </si>
  <si>
    <t>C2</t>
  </si>
  <si>
    <t>宽见7、高见8</t>
  </si>
  <si>
    <t>C1</t>
  </si>
  <si>
    <t>C5</t>
  </si>
  <si>
    <t>C6</t>
  </si>
  <si>
    <t>C3</t>
  </si>
  <si>
    <t>C3b</t>
  </si>
  <si>
    <t>C3a</t>
  </si>
  <si>
    <t>C4</t>
  </si>
  <si>
    <t>TLM1</t>
  </si>
  <si>
    <t>宽见7、下口为建筑完成标高</t>
  </si>
  <si>
    <t>TLM2</t>
  </si>
  <si>
    <t>TLM4</t>
  </si>
  <si>
    <t>洛宁山水文苑项目2#楼门窗招标清单工程量计算表(表2.2)</t>
  </si>
  <si>
    <t>窗型及玻璃材质</t>
  </si>
  <si>
    <t>单个门窗尺寸</t>
  </si>
  <si>
    <t>4-7F</t>
  </si>
  <si>
    <t>8F</t>
  </si>
  <si>
    <t>扣减样板</t>
  </si>
  <si>
    <r>
      <rPr>
        <sz val="11"/>
        <rFont val="SimSun"/>
        <charset val="134"/>
      </rPr>
      <t>C4</t>
    </r>
  </si>
  <si>
    <t>C10</t>
  </si>
  <si>
    <t>样板间清单中无，但是现场没做</t>
  </si>
  <si>
    <t>C7</t>
  </si>
  <si>
    <t>C8</t>
  </si>
  <si>
    <r>
      <rPr>
        <sz val="11"/>
        <rFont val="SimSun"/>
        <charset val="134"/>
      </rPr>
      <t>C5</t>
    </r>
  </si>
  <si>
    <r>
      <rPr>
        <sz val="11"/>
        <rFont val="SimSun"/>
        <charset val="134"/>
      </rPr>
      <t>C9</t>
    </r>
  </si>
  <si>
    <t>样板间清单中1樘，但是现场没做2樘</t>
  </si>
  <si>
    <r>
      <rPr>
        <sz val="11"/>
        <rFont val="SimSun"/>
        <charset val="134"/>
      </rPr>
      <t>TLM2</t>
    </r>
  </si>
  <si>
    <t>洛宁山水文苑项目9#楼门窗招标清单工程量计算表(表2.3)</t>
  </si>
  <si>
    <t>洛宁山水文苑项目10#楼门窗招标清单工程量计算表(表2.4)</t>
  </si>
  <si>
    <t>樘数明细</t>
  </si>
  <si>
    <t>C11</t>
  </si>
  <si>
    <t>C9</t>
  </si>
  <si>
    <t>C12</t>
  </si>
  <si>
    <t>C13</t>
  </si>
  <si>
    <t>C14</t>
  </si>
  <si>
    <t>C4a</t>
  </si>
  <si>
    <t>不含厨房</t>
  </si>
  <si>
    <t>TLM3</t>
  </si>
  <si>
    <t>不含书房</t>
  </si>
  <si>
    <t>TLM5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</si>
</sst>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  <numFmt numFmtId="179" formatCode="[DBNum2][$RMB]General;[Red][DBNum2][$RMB]General"/>
    <numFmt numFmtId="180" formatCode="#,##0.00&quot;元&quot;"/>
  </numFmts>
  <fonts count="44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1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Calibri"/>
      <charset val="134"/>
    </font>
    <font>
      <b/>
      <sz val="10"/>
      <name val="Calibri"/>
      <charset val="134"/>
    </font>
    <font>
      <sz val="11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7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2" fillId="9" borderId="10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6" fontId="42" fillId="0" borderId="1">
      <alignment horizontal="right" vertical="center" wrapText="1"/>
    </xf>
    <xf numFmtId="0" fontId="12" fillId="0" borderId="0">
      <alignment vertical="center"/>
    </xf>
    <xf numFmtId="0" fontId="42" fillId="0" borderId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176" fontId="42" fillId="0" borderId="1">
      <alignment horizontal="right" vertical="center" wrapText="1"/>
    </xf>
    <xf numFmtId="0" fontId="4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138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176" fontId="0" fillId="0" borderId="0" xfId="0" applyNumberFormat="1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176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176" fontId="3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7" fontId="0" fillId="0" borderId="0" xfId="0" applyNumberFormat="1" applyFont="1" applyFill="1" applyAlignment="1" applyProtection="1">
      <alignment horizontal="center" vertical="center"/>
      <protection locked="0"/>
    </xf>
    <xf numFmtId="178" fontId="3" fillId="2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4" borderId="1" xfId="0" applyFill="1" applyBorder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0" fillId="3" borderId="1" xfId="0" applyFill="1" applyBorder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176" fontId="7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1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/>
      <protection locked="0"/>
    </xf>
    <xf numFmtId="1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0" fillId="0" borderId="0" xfId="0" applyNumberFormat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176" fontId="10" fillId="0" borderId="0" xfId="0" applyNumberFormat="1" applyFont="1" applyFill="1" applyAlignment="1">
      <alignment vertical="center" wrapText="1"/>
    </xf>
    <xf numFmtId="179" fontId="0" fillId="0" borderId="0" xfId="0" applyNumberFormat="1" applyFont="1" applyFill="1" applyAlignment="1">
      <alignment vertical="center"/>
    </xf>
    <xf numFmtId="179" fontId="13" fillId="0" borderId="0" xfId="0" applyNumberFormat="1" applyFont="1" applyFill="1" applyAlignment="1">
      <alignment horizontal="center" vertical="center" wrapText="1"/>
    </xf>
    <xf numFmtId="179" fontId="14" fillId="0" borderId="0" xfId="0" applyNumberFormat="1" applyFont="1" applyFill="1" applyAlignment="1">
      <alignment horizontal="left" vertical="center" wrapText="1"/>
    </xf>
    <xf numFmtId="179" fontId="14" fillId="0" borderId="0" xfId="0" applyNumberFormat="1" applyFont="1" applyFill="1" applyBorder="1" applyAlignment="1">
      <alignment horizontal="left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top" wrapText="1"/>
    </xf>
    <xf numFmtId="179" fontId="16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justify" vertical="top" wrapText="1"/>
    </xf>
    <xf numFmtId="176" fontId="17" fillId="0" borderId="1" xfId="0" applyNumberFormat="1" applyFont="1" applyFill="1" applyBorder="1" applyAlignment="1">
      <alignment horizontal="justify" vertical="top" wrapText="1"/>
    </xf>
    <xf numFmtId="179" fontId="17" fillId="0" borderId="1" xfId="0" applyNumberFormat="1" applyFont="1" applyFill="1" applyBorder="1" applyAlignment="1">
      <alignment horizontal="justify" vertical="top" wrapText="1"/>
    </xf>
    <xf numFmtId="180" fontId="17" fillId="0" borderId="1" xfId="0" applyNumberFormat="1" applyFont="1" applyFill="1" applyBorder="1" applyAlignment="1">
      <alignment horizontal="justify" vertical="top" wrapText="1"/>
    </xf>
    <xf numFmtId="179" fontId="14" fillId="0" borderId="1" xfId="0" applyNumberFormat="1" applyFont="1" applyFill="1" applyBorder="1" applyAlignment="1">
      <alignment horizontal="left" vertical="top" wrapText="1"/>
    </xf>
    <xf numFmtId="179" fontId="18" fillId="0" borderId="0" xfId="0" applyNumberFormat="1" applyFont="1" applyFill="1" applyAlignment="1">
      <alignment vertical="center" wrapText="1"/>
    </xf>
    <xf numFmtId="179" fontId="19" fillId="0" borderId="0" xfId="0" applyNumberFormat="1" applyFont="1" applyFill="1" applyAlignment="1">
      <alignment horizontal="left" vertical="center"/>
    </xf>
    <xf numFmtId="179" fontId="16" fillId="0" borderId="0" xfId="0" applyNumberFormat="1" applyFont="1" applyFill="1" applyAlignment="1">
      <alignment horizontal="justify" vertical="center"/>
    </xf>
    <xf numFmtId="179" fontId="3" fillId="0" borderId="0" xfId="0" applyNumberFormat="1" applyFont="1" applyFill="1" applyAlignment="1">
      <alignment vertical="center"/>
    </xf>
    <xf numFmtId="179" fontId="20" fillId="0" borderId="0" xfId="0" applyNumberFormat="1" applyFont="1" applyFill="1" applyBorder="1" applyAlignment="1">
      <alignment vertical="center"/>
    </xf>
    <xf numFmtId="179" fontId="20" fillId="0" borderId="0" xfId="0" applyNumberFormat="1" applyFont="1" applyFill="1" applyAlignment="1">
      <alignment vertical="center"/>
    </xf>
    <xf numFmtId="179" fontId="0" fillId="0" borderId="0" xfId="0" applyNumberFormat="1" applyFont="1" applyFill="1" applyAlignment="1">
      <alignment horizontal="center" vertical="center" wrapText="1"/>
    </xf>
    <xf numFmtId="179" fontId="0" fillId="0" borderId="0" xfId="0" applyNumberFormat="1" applyFont="1" applyFill="1" applyAlignment="1">
      <alignment vertical="center" wrapText="1"/>
    </xf>
    <xf numFmtId="179" fontId="0" fillId="0" borderId="0" xfId="0" applyNumberFormat="1" applyFont="1" applyFill="1" applyAlignment="1">
      <alignment horizontal="left" vertical="center" wrapText="1"/>
    </xf>
    <xf numFmtId="179" fontId="1" fillId="0" borderId="0" xfId="0" applyNumberFormat="1" applyFont="1" applyFill="1" applyAlignment="1">
      <alignment horizontal="center" vertical="center" wrapText="1"/>
    </xf>
    <xf numFmtId="179" fontId="1" fillId="0" borderId="0" xfId="0" applyNumberFormat="1" applyFont="1" applyFill="1" applyAlignment="1">
      <alignment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179" fontId="12" fillId="0" borderId="1" xfId="22" applyNumberFormat="1" applyFont="1" applyFill="1" applyBorder="1" applyAlignment="1">
      <alignment vertical="center" wrapText="1"/>
    </xf>
    <xf numFmtId="179" fontId="12" fillId="0" borderId="1" xfId="22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Alignment="1">
      <alignment vertical="center" wrapText="1"/>
    </xf>
    <xf numFmtId="179" fontId="21" fillId="0" borderId="0" xfId="0" applyNumberFormat="1" applyFont="1" applyFill="1" applyAlignment="1">
      <alignment vertical="center" wrapText="1"/>
    </xf>
    <xf numFmtId="179" fontId="21" fillId="0" borderId="0" xfId="0" applyNumberFormat="1" applyFont="1" applyFill="1" applyBorder="1" applyAlignment="1">
      <alignment vertical="center" wrapText="1"/>
    </xf>
    <xf numFmtId="179" fontId="22" fillId="0" borderId="0" xfId="0" applyNumberFormat="1" applyFont="1" applyFill="1" applyBorder="1" applyAlignment="1">
      <alignment vertical="center" wrapText="1"/>
    </xf>
    <xf numFmtId="179" fontId="22" fillId="0" borderId="0" xfId="0" applyNumberFormat="1" applyFont="1" applyFill="1" applyAlignment="1">
      <alignment vertical="center" wrapText="1"/>
    </xf>
    <xf numFmtId="179" fontId="0" fillId="0" borderId="1" xfId="0" applyNumberFormat="1" applyFont="1" applyFill="1" applyBorder="1" applyAlignment="1">
      <alignment horizontal="left" vertical="top" wrapText="1"/>
    </xf>
    <xf numFmtId="179" fontId="20" fillId="0" borderId="0" xfId="0" applyNumberFormat="1" applyFont="1" applyFill="1" applyBorder="1" applyAlignment="1">
      <alignment vertical="center" wrapText="1"/>
    </xf>
    <xf numFmtId="179" fontId="20" fillId="0" borderId="0" xfId="0" applyNumberFormat="1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2" xfId="0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0" borderId="1" xfId="0" applyFont="1" applyBorder="1">
      <alignment vertical="center"/>
    </xf>
    <xf numFmtId="0" fontId="0" fillId="6" borderId="0" xfId="0" applyFill="1">
      <alignment vertical="center"/>
    </xf>
    <xf numFmtId="0" fontId="0" fillId="0" borderId="0" xfId="0" applyFill="1">
      <alignment vertical="center"/>
    </xf>
    <xf numFmtId="0" fontId="0" fillId="0" borderId="2" xfId="0" applyFill="1" applyBorder="1">
      <alignment vertical="center"/>
    </xf>
    <xf numFmtId="0" fontId="0" fillId="0" borderId="3" xfId="0" applyBorder="1">
      <alignment vertical="center"/>
    </xf>
    <xf numFmtId="0" fontId="0" fillId="6" borderId="3" xfId="0" applyFill="1" applyBorder="1">
      <alignment vertical="center"/>
    </xf>
    <xf numFmtId="0" fontId="0" fillId="0" borderId="4" xfId="0" applyBorder="1">
      <alignment vertical="center"/>
    </xf>
    <xf numFmtId="0" fontId="0" fillId="0" borderId="3" xfId="0" applyFill="1" applyBorder="1">
      <alignment vertical="center"/>
    </xf>
    <xf numFmtId="0" fontId="0" fillId="6" borderId="5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5" xfId="0" applyFill="1" applyBorder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_湖北华鑫幕墙附件" xfId="50"/>
    <cellStyle name="常规 2_合肥万达文旅新城一期塔楼门窗测算2014.6.4（修改版）" xfId="51"/>
    <cellStyle name="表体数字 3 2 6 6" xfId="52"/>
    <cellStyle name="常规 144 4" xfId="53"/>
    <cellStyle name="?餑_x005f_x005f_x005f_x000c_睨_x005f_x005f_x005f_x0017__x005f_x005f_x005f_x000d_帼U_x005f_x005f_x005f_x0001_0_x005f_x005f_x005f_x0005_j'_x005f_x005f_x005f_x0007__x005f_x005f_x005f_x0001__x005f_x005f_x005f_x0001_ 3" xfId="54"/>
    <cellStyle name="常规 10" xfId="55"/>
    <cellStyle name="常规 2" xfId="56"/>
    <cellStyle name="常规 11" xfId="57"/>
    <cellStyle name="常规 3" xfId="58"/>
    <cellStyle name="表体数字 3 2 6 5 3 2" xfId="59"/>
    <cellStyle name="常规_6C汇总门窗统计表" xfId="60"/>
    <cellStyle name="常规_Sheet1" xfId="61"/>
    <cellStyle name="常规 2_K4地块外立面门窗工程报价清单" xfId="62"/>
    <cellStyle name="常规_型材比较" xfId="63"/>
  </cellStyles>
  <tableStyles count="0" defaultTableStyle="TableStyleMedium9" defaultPivotStyle="PivotStyleLight16"/>
  <colors>
    <mruColors>
      <color rgb="00D5539D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931;&#23425;&#39033;&#30446;\&#27931;&#23425;&#39033;&#30446;\&#36827;&#24230;&#27454;\&#36827;&#24230;&#27454;\17&#12289;1#2#9#10#&#38376;&#31383;\&#12304;&#20013;&#35947;&#38451;&#20809;&#12305;&#27931;&#23425;&#23665;&#27700;&#25991;&#33489;&#39033;&#30446;1#2#9#10#&#27004;&#38376;&#31383;&#28165;&#21333;-2023.6.17-&#26368;&#324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#楼 "/>
      <sheetName val="2#楼 "/>
      <sheetName val="6#楼"/>
      <sheetName val="7#楼"/>
      <sheetName val="封面"/>
      <sheetName val="报价说明"/>
      <sheetName val="洛宁山水文苑项目1#2#9#10#楼招标清单汇总表"/>
      <sheetName val="洛宁山水文苑项目1#2#9#10#楼门窗造价汇总表(表2) "/>
      <sheetName val="综合单价分析表"/>
      <sheetName val="主要材料品牌单价"/>
      <sheetName val="门窗五金主要配件"/>
      <sheetName val="玻璃调整系数"/>
      <sheetName val="1#门窗明细表（表2.1）"/>
      <sheetName val="2#门窗明细表 （表2.2）"/>
      <sheetName val="9#门窗明细表（表2.3）"/>
      <sheetName val="10#门窗明细表（表2.4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E8">
            <v>14.26</v>
          </cell>
        </row>
        <row r="9">
          <cell r="E9">
            <v>1.2</v>
          </cell>
        </row>
        <row r="10">
          <cell r="E10">
            <v>1.11</v>
          </cell>
        </row>
        <row r="43">
          <cell r="E43">
            <v>11.42</v>
          </cell>
        </row>
        <row r="44">
          <cell r="E44">
            <v>1.02</v>
          </cell>
        </row>
        <row r="45">
          <cell r="E45">
            <v>0.72</v>
          </cell>
        </row>
        <row r="78">
          <cell r="E78">
            <v>15.88</v>
          </cell>
        </row>
        <row r="79">
          <cell r="E79">
            <v>1.29</v>
          </cell>
        </row>
        <row r="80">
          <cell r="E80">
            <v>1.33</v>
          </cell>
        </row>
        <row r="113">
          <cell r="E113">
            <v>8.5</v>
          </cell>
        </row>
        <row r="114">
          <cell r="E114">
            <v>0.87</v>
          </cell>
        </row>
        <row r="115">
          <cell r="E115">
            <v>0.42</v>
          </cell>
        </row>
        <row r="148">
          <cell r="E148">
            <v>5.95</v>
          </cell>
        </row>
        <row r="149">
          <cell r="E149">
            <v>0.77</v>
          </cell>
        </row>
        <row r="150">
          <cell r="E150">
            <v>0.26</v>
          </cell>
        </row>
        <row r="183">
          <cell r="E183">
            <v>7.5</v>
          </cell>
        </row>
        <row r="184">
          <cell r="E184">
            <v>0.89</v>
          </cell>
        </row>
        <row r="185">
          <cell r="E185">
            <v>0.27</v>
          </cell>
        </row>
        <row r="218">
          <cell r="E218">
            <v>9.45</v>
          </cell>
        </row>
        <row r="219">
          <cell r="E219">
            <v>0.77</v>
          </cell>
        </row>
        <row r="220">
          <cell r="E220">
            <v>0.54</v>
          </cell>
        </row>
        <row r="253">
          <cell r="E253">
            <v>8.08</v>
          </cell>
        </row>
        <row r="254">
          <cell r="E254">
            <v>0.83</v>
          </cell>
        </row>
        <row r="255">
          <cell r="E255">
            <v>0.4</v>
          </cell>
        </row>
        <row r="288">
          <cell r="E288">
            <v>5.72</v>
          </cell>
        </row>
        <row r="289">
          <cell r="E289">
            <v>0.75</v>
          </cell>
        </row>
        <row r="290">
          <cell r="E290">
            <v>0.25</v>
          </cell>
        </row>
        <row r="323">
          <cell r="E323">
            <v>7.71</v>
          </cell>
        </row>
        <row r="324">
          <cell r="E324">
            <v>0.91</v>
          </cell>
        </row>
        <row r="325">
          <cell r="E325">
            <v>0.28</v>
          </cell>
        </row>
        <row r="358">
          <cell r="E358">
            <v>10.15</v>
          </cell>
        </row>
        <row r="359">
          <cell r="E359">
            <v>1</v>
          </cell>
        </row>
        <row r="360">
          <cell r="E360">
            <v>0.53</v>
          </cell>
        </row>
        <row r="393">
          <cell r="E393">
            <v>12.53</v>
          </cell>
        </row>
        <row r="394">
          <cell r="E394">
            <v>0.99</v>
          </cell>
        </row>
        <row r="395">
          <cell r="E395">
            <v>0.83</v>
          </cell>
        </row>
        <row r="428">
          <cell r="E428">
            <v>9.39</v>
          </cell>
        </row>
        <row r="429">
          <cell r="E429">
            <v>0.9</v>
          </cell>
        </row>
        <row r="430">
          <cell r="E430">
            <v>0.44</v>
          </cell>
        </row>
        <row r="463">
          <cell r="E463">
            <v>7.14</v>
          </cell>
        </row>
        <row r="464">
          <cell r="E464">
            <v>0.89</v>
          </cell>
        </row>
        <row r="465">
          <cell r="E465">
            <v>0.32</v>
          </cell>
        </row>
        <row r="498">
          <cell r="E498">
            <v>7.77</v>
          </cell>
        </row>
        <row r="499">
          <cell r="E499">
            <v>0.96</v>
          </cell>
        </row>
        <row r="500">
          <cell r="E500">
            <v>0.36</v>
          </cell>
        </row>
        <row r="533">
          <cell r="E533">
            <v>0</v>
          </cell>
        </row>
        <row r="534">
          <cell r="E534">
            <v>9.37</v>
          </cell>
        </row>
        <row r="535">
          <cell r="E535">
            <v>0.63</v>
          </cell>
        </row>
        <row r="568">
          <cell r="E568">
            <v>0</v>
          </cell>
        </row>
        <row r="569">
          <cell r="E569">
            <v>10.88</v>
          </cell>
        </row>
        <row r="570">
          <cell r="E570">
            <v>1</v>
          </cell>
        </row>
        <row r="603">
          <cell r="E603">
            <v>0</v>
          </cell>
        </row>
        <row r="604">
          <cell r="E604">
            <v>10.62</v>
          </cell>
        </row>
        <row r="605">
          <cell r="E605">
            <v>0.76</v>
          </cell>
        </row>
        <row r="638">
          <cell r="E638">
            <v>0</v>
          </cell>
        </row>
        <row r="639">
          <cell r="E639">
            <v>11.96</v>
          </cell>
        </row>
        <row r="640">
          <cell r="E640">
            <v>1</v>
          </cell>
        </row>
        <row r="673">
          <cell r="E673">
            <v>0</v>
          </cell>
        </row>
        <row r="674">
          <cell r="E674">
            <v>10.08</v>
          </cell>
        </row>
        <row r="675">
          <cell r="E675">
            <v>0.66</v>
          </cell>
        </row>
        <row r="708">
          <cell r="E708">
            <v>0</v>
          </cell>
        </row>
        <row r="709">
          <cell r="E709">
            <v>9.94</v>
          </cell>
        </row>
        <row r="710">
          <cell r="E710">
            <v>0.68</v>
          </cell>
        </row>
        <row r="743">
          <cell r="E743">
            <v>0</v>
          </cell>
        </row>
        <row r="744">
          <cell r="E744">
            <v>9.64</v>
          </cell>
        </row>
        <row r="745">
          <cell r="E745">
            <v>0.6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18" activePane="bottomRight" state="frozen"/>
      <selection/>
      <selection pane="topRight"/>
      <selection pane="bottomLeft"/>
      <selection pane="bottomRight" activeCell="AB100" sqref="AB100"/>
    </sheetView>
  </sheetViews>
  <sheetFormatPr defaultColWidth="8.75" defaultRowHeight="14.25"/>
  <cols>
    <col min="2" max="2" width="9.875" customWidth="1"/>
    <col min="3" max="4" width="8.75" hidden="1" customWidth="1"/>
    <col min="5" max="27" width="9" customWidth="1" outlineLevel="1"/>
  </cols>
  <sheetData>
    <row r="1" spans="1:30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</row>
    <row r="2" spans="1:28">
      <c r="A2" s="122" t="s">
        <v>1</v>
      </c>
      <c r="B2" s="122" t="s">
        <v>2</v>
      </c>
      <c r="C2" s="122" t="s">
        <v>3</v>
      </c>
      <c r="D2" s="122" t="s">
        <v>4</v>
      </c>
      <c r="E2" s="122" t="s">
        <v>5</v>
      </c>
      <c r="F2" s="122" t="s">
        <v>6</v>
      </c>
      <c r="G2" s="122" t="s">
        <v>7</v>
      </c>
      <c r="H2" s="122" t="s">
        <v>8</v>
      </c>
      <c r="I2" s="122" t="s">
        <v>9</v>
      </c>
      <c r="J2" s="122" t="s">
        <v>10</v>
      </c>
      <c r="K2" s="122" t="s">
        <v>11</v>
      </c>
      <c r="L2" s="122" t="s">
        <v>12</v>
      </c>
      <c r="M2" s="122" t="s">
        <v>13</v>
      </c>
      <c r="N2" s="122" t="s">
        <v>14</v>
      </c>
      <c r="O2" s="122" t="s">
        <v>15</v>
      </c>
      <c r="P2" s="122" t="s">
        <v>16</v>
      </c>
      <c r="Q2" s="122" t="s">
        <v>17</v>
      </c>
      <c r="R2" s="122" t="s">
        <v>18</v>
      </c>
      <c r="S2" s="122" t="s">
        <v>19</v>
      </c>
      <c r="T2" s="122" t="s">
        <v>20</v>
      </c>
      <c r="U2" s="122" t="s">
        <v>21</v>
      </c>
      <c r="V2" s="122" t="s">
        <v>22</v>
      </c>
      <c r="W2" s="122" t="s">
        <v>23</v>
      </c>
      <c r="X2" s="122" t="s">
        <v>24</v>
      </c>
      <c r="Y2" s="122" t="s">
        <v>25</v>
      </c>
      <c r="Z2" s="122" t="s">
        <v>26</v>
      </c>
      <c r="AA2" s="122" t="s">
        <v>27</v>
      </c>
      <c r="AB2" s="122" t="s">
        <v>28</v>
      </c>
    </row>
    <row r="3" spans="1:28">
      <c r="A3" s="122" t="s">
        <v>29</v>
      </c>
      <c r="B3" s="122" t="s">
        <v>30</v>
      </c>
      <c r="C3" s="122"/>
      <c r="D3" s="122"/>
      <c r="E3" s="122"/>
      <c r="F3" s="123"/>
      <c r="G3" s="122">
        <v>1</v>
      </c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>
        <f>SUM(E3:AA3)</f>
        <v>1</v>
      </c>
    </row>
    <row r="4" spans="1:28">
      <c r="A4" s="122" t="s">
        <v>31</v>
      </c>
      <c r="B4" s="122" t="s">
        <v>32</v>
      </c>
      <c r="C4" s="122"/>
      <c r="D4" s="122"/>
      <c r="E4" s="122">
        <v>1</v>
      </c>
      <c r="F4" s="123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>
        <f t="shared" ref="AB4:AB67" si="0">SUM(E4:AA4)</f>
        <v>1</v>
      </c>
    </row>
    <row r="5" spans="1:28">
      <c r="A5" s="122" t="s">
        <v>33</v>
      </c>
      <c r="B5" s="122" t="s">
        <v>34</v>
      </c>
      <c r="C5" s="122"/>
      <c r="D5" s="122"/>
      <c r="E5" s="122">
        <v>1</v>
      </c>
      <c r="F5" s="123">
        <v>1</v>
      </c>
      <c r="G5" s="122">
        <v>1</v>
      </c>
      <c r="H5" s="122">
        <v>2</v>
      </c>
      <c r="I5" s="122">
        <v>2</v>
      </c>
      <c r="J5" s="122">
        <v>2</v>
      </c>
      <c r="K5" s="122">
        <v>2</v>
      </c>
      <c r="L5" s="122">
        <v>2</v>
      </c>
      <c r="M5" s="122">
        <v>2</v>
      </c>
      <c r="N5" s="122">
        <v>2</v>
      </c>
      <c r="O5" s="122">
        <v>2</v>
      </c>
      <c r="P5" s="122">
        <v>2</v>
      </c>
      <c r="Q5" s="122">
        <v>2</v>
      </c>
      <c r="R5" s="122">
        <v>2</v>
      </c>
      <c r="S5" s="122">
        <v>2</v>
      </c>
      <c r="T5" s="122">
        <v>2</v>
      </c>
      <c r="U5" s="122">
        <v>2</v>
      </c>
      <c r="V5" s="122">
        <v>2</v>
      </c>
      <c r="W5" s="122">
        <v>2</v>
      </c>
      <c r="X5" s="122">
        <v>2</v>
      </c>
      <c r="Y5" s="122">
        <v>2</v>
      </c>
      <c r="Z5" s="122">
        <v>2</v>
      </c>
      <c r="AA5" s="122">
        <v>1</v>
      </c>
      <c r="AB5" s="122">
        <f t="shared" si="0"/>
        <v>42</v>
      </c>
    </row>
    <row r="6" spans="1:28">
      <c r="A6" s="122" t="s">
        <v>35</v>
      </c>
      <c r="B6" s="122" t="s">
        <v>36</v>
      </c>
      <c r="C6" s="122"/>
      <c r="D6" s="122"/>
      <c r="E6" s="122">
        <v>1</v>
      </c>
      <c r="F6" s="122">
        <v>1</v>
      </c>
      <c r="G6" s="122">
        <v>1</v>
      </c>
      <c r="H6" s="122"/>
      <c r="I6" s="122">
        <v>1</v>
      </c>
      <c r="J6" s="122">
        <v>1</v>
      </c>
      <c r="K6" s="122">
        <v>1</v>
      </c>
      <c r="L6" s="122">
        <v>1</v>
      </c>
      <c r="M6" s="122">
        <v>1</v>
      </c>
      <c r="N6" s="122">
        <v>1</v>
      </c>
      <c r="O6" s="122">
        <v>1</v>
      </c>
      <c r="P6" s="122">
        <v>1</v>
      </c>
      <c r="Q6" s="122">
        <v>1</v>
      </c>
      <c r="R6" s="122">
        <v>1</v>
      </c>
      <c r="S6" s="122">
        <v>1</v>
      </c>
      <c r="T6" s="122">
        <v>1</v>
      </c>
      <c r="U6" s="122">
        <v>1</v>
      </c>
      <c r="V6" s="122">
        <v>1</v>
      </c>
      <c r="W6" s="122">
        <v>1</v>
      </c>
      <c r="X6" s="122">
        <v>1</v>
      </c>
      <c r="Y6" s="122">
        <v>1</v>
      </c>
      <c r="Z6" s="122">
        <v>1</v>
      </c>
      <c r="AA6" s="122"/>
      <c r="AB6" s="122">
        <f t="shared" si="0"/>
        <v>21</v>
      </c>
    </row>
    <row r="7" spans="1:28">
      <c r="A7" s="122" t="s">
        <v>37</v>
      </c>
      <c r="B7" s="122" t="s">
        <v>38</v>
      </c>
      <c r="C7" s="122"/>
      <c r="D7" s="122"/>
      <c r="E7" s="122">
        <v>1</v>
      </c>
      <c r="F7" s="123">
        <v>1</v>
      </c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>
        <f t="shared" si="0"/>
        <v>2</v>
      </c>
    </row>
    <row r="8" spans="1:28">
      <c r="A8" s="122" t="s">
        <v>39</v>
      </c>
      <c r="B8" s="122" t="s">
        <v>40</v>
      </c>
      <c r="C8" s="122"/>
      <c r="D8" s="122"/>
      <c r="E8" s="122">
        <v>1</v>
      </c>
      <c r="F8" s="122"/>
      <c r="G8" s="122">
        <v>4</v>
      </c>
      <c r="H8" s="122">
        <v>2</v>
      </c>
      <c r="I8" s="122">
        <v>2</v>
      </c>
      <c r="J8" s="122">
        <v>2</v>
      </c>
      <c r="K8" s="122">
        <v>2</v>
      </c>
      <c r="L8" s="122">
        <v>2</v>
      </c>
      <c r="M8" s="122">
        <v>2</v>
      </c>
      <c r="N8" s="122">
        <v>2</v>
      </c>
      <c r="O8" s="122">
        <v>2</v>
      </c>
      <c r="P8" s="122">
        <v>2</v>
      </c>
      <c r="Q8" s="122">
        <v>2</v>
      </c>
      <c r="R8" s="122">
        <v>2</v>
      </c>
      <c r="S8" s="122">
        <v>2</v>
      </c>
      <c r="T8" s="122">
        <v>2</v>
      </c>
      <c r="U8" s="122">
        <v>2</v>
      </c>
      <c r="V8" s="122">
        <v>2</v>
      </c>
      <c r="W8" s="122">
        <v>2</v>
      </c>
      <c r="X8" s="122">
        <v>2</v>
      </c>
      <c r="Y8" s="122">
        <v>2</v>
      </c>
      <c r="Z8" s="122">
        <v>2</v>
      </c>
      <c r="AA8" s="122"/>
      <c r="AB8" s="122">
        <f t="shared" si="0"/>
        <v>43</v>
      </c>
    </row>
    <row r="9" spans="1:28">
      <c r="A9" s="122" t="s">
        <v>41</v>
      </c>
      <c r="B9" s="122" t="s">
        <v>42</v>
      </c>
      <c r="C9" s="122"/>
      <c r="D9" s="122"/>
      <c r="E9" s="122"/>
      <c r="F9" s="122">
        <v>1</v>
      </c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>
        <f t="shared" si="0"/>
        <v>1</v>
      </c>
    </row>
    <row r="10" spans="1:28">
      <c r="A10" s="122" t="s">
        <v>43</v>
      </c>
      <c r="B10" s="122" t="s">
        <v>44</v>
      </c>
      <c r="C10" s="122"/>
      <c r="D10" s="122"/>
      <c r="E10" s="122"/>
      <c r="F10" s="122">
        <v>2</v>
      </c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>
        <f t="shared" si="0"/>
        <v>2</v>
      </c>
    </row>
    <row r="11" spans="1:28">
      <c r="A11" s="122" t="s">
        <v>45</v>
      </c>
      <c r="B11" s="122" t="s">
        <v>46</v>
      </c>
      <c r="C11" s="122"/>
      <c r="D11" s="122"/>
      <c r="E11" s="122"/>
      <c r="F11" s="122">
        <v>2</v>
      </c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>
        <f t="shared" si="0"/>
        <v>2</v>
      </c>
    </row>
    <row r="12" spans="1:28">
      <c r="A12" s="122" t="s">
        <v>47</v>
      </c>
      <c r="B12" s="122" t="s">
        <v>48</v>
      </c>
      <c r="C12" s="122"/>
      <c r="D12" s="122"/>
      <c r="E12" s="122"/>
      <c r="F12" s="122">
        <v>4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>
        <f t="shared" si="0"/>
        <v>4</v>
      </c>
    </row>
    <row r="13" spans="1:28">
      <c r="A13" s="122" t="s">
        <v>49</v>
      </c>
      <c r="B13" s="122" t="s">
        <v>50</v>
      </c>
      <c r="C13" s="122"/>
      <c r="D13" s="122"/>
      <c r="E13" s="122"/>
      <c r="F13" s="122">
        <v>1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>
        <f t="shared" si="0"/>
        <v>1</v>
      </c>
    </row>
    <row r="14" spans="1:28">
      <c r="A14" s="122" t="s">
        <v>51</v>
      </c>
      <c r="B14" s="122" t="s">
        <v>52</v>
      </c>
      <c r="C14" s="122"/>
      <c r="D14" s="122"/>
      <c r="E14" s="122"/>
      <c r="F14" s="122">
        <v>1</v>
      </c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>
        <f t="shared" si="0"/>
        <v>1</v>
      </c>
    </row>
    <row r="15" spans="1:28">
      <c r="A15" s="122" t="s">
        <v>53</v>
      </c>
      <c r="B15" s="122" t="s">
        <v>54</v>
      </c>
      <c r="C15" s="122"/>
      <c r="D15" s="122"/>
      <c r="E15" s="122"/>
      <c r="F15" s="122">
        <v>1</v>
      </c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>
        <f t="shared" si="0"/>
        <v>1</v>
      </c>
    </row>
    <row r="16" spans="1:28">
      <c r="A16" s="122" t="s">
        <v>55</v>
      </c>
      <c r="B16" s="122" t="s">
        <v>56</v>
      </c>
      <c r="C16" s="122"/>
      <c r="D16" s="122"/>
      <c r="E16" s="122"/>
      <c r="F16" s="122">
        <v>1</v>
      </c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>
        <f t="shared" si="0"/>
        <v>1</v>
      </c>
    </row>
    <row r="17" spans="1:28">
      <c r="A17" s="122" t="s">
        <v>57</v>
      </c>
      <c r="B17" s="122" t="s">
        <v>58</v>
      </c>
      <c r="C17" s="122"/>
      <c r="D17" s="122"/>
      <c r="E17" s="122"/>
      <c r="F17" s="122">
        <v>2</v>
      </c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>
        <f t="shared" si="0"/>
        <v>2</v>
      </c>
    </row>
    <row r="18" spans="1:28">
      <c r="A18" s="122" t="s">
        <v>59</v>
      </c>
      <c r="B18" s="122" t="s">
        <v>60</v>
      </c>
      <c r="C18" s="122"/>
      <c r="D18" s="122"/>
      <c r="E18" s="122"/>
      <c r="F18" s="122">
        <v>1</v>
      </c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>
        <f t="shared" si="0"/>
        <v>1</v>
      </c>
    </row>
    <row r="19" spans="1:28">
      <c r="A19" s="122" t="s">
        <v>61</v>
      </c>
      <c r="B19" s="122" t="s">
        <v>62</v>
      </c>
      <c r="C19" s="122"/>
      <c r="D19" s="122"/>
      <c r="E19" s="122"/>
      <c r="F19" s="122">
        <v>1</v>
      </c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>
        <f t="shared" si="0"/>
        <v>1</v>
      </c>
    </row>
    <row r="20" spans="1:28">
      <c r="A20" s="122" t="s">
        <v>63</v>
      </c>
      <c r="B20" s="122" t="s">
        <v>64</v>
      </c>
      <c r="C20" s="122"/>
      <c r="D20" s="122"/>
      <c r="E20" s="122"/>
      <c r="F20" s="122">
        <v>1</v>
      </c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>
        <f t="shared" si="0"/>
        <v>1</v>
      </c>
    </row>
    <row r="21" spans="1:28">
      <c r="A21" s="122" t="s">
        <v>65</v>
      </c>
      <c r="B21" s="122" t="s">
        <v>66</v>
      </c>
      <c r="C21" s="122"/>
      <c r="D21" s="122"/>
      <c r="E21" s="122"/>
      <c r="F21" s="122">
        <v>7</v>
      </c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>
        <f t="shared" si="0"/>
        <v>7</v>
      </c>
    </row>
    <row r="22" spans="1:28">
      <c r="A22" s="122" t="s">
        <v>67</v>
      </c>
      <c r="B22" s="122" t="s">
        <v>68</v>
      </c>
      <c r="C22" s="122"/>
      <c r="D22" s="122"/>
      <c r="E22" s="122"/>
      <c r="F22" s="122">
        <v>1</v>
      </c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>
        <f t="shared" si="0"/>
        <v>1</v>
      </c>
    </row>
    <row r="23" spans="1:28">
      <c r="A23" s="122" t="s">
        <v>69</v>
      </c>
      <c r="B23" s="122" t="s">
        <v>70</v>
      </c>
      <c r="C23" s="122"/>
      <c r="D23" s="122"/>
      <c r="E23" s="122"/>
      <c r="F23" s="122">
        <v>6</v>
      </c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>
        <f t="shared" si="0"/>
        <v>6</v>
      </c>
    </row>
    <row r="24" spans="1:28">
      <c r="A24" s="122" t="s">
        <v>71</v>
      </c>
      <c r="B24" s="122" t="s">
        <v>72</v>
      </c>
      <c r="C24" s="122"/>
      <c r="D24" s="122"/>
      <c r="E24" s="122"/>
      <c r="F24" s="122">
        <v>4</v>
      </c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>
        <f t="shared" si="0"/>
        <v>4</v>
      </c>
    </row>
    <row r="25" spans="1:28">
      <c r="A25" s="122" t="s">
        <v>73</v>
      </c>
      <c r="B25" s="122" t="s">
        <v>74</v>
      </c>
      <c r="C25" s="122"/>
      <c r="D25" s="122"/>
      <c r="E25" s="122"/>
      <c r="F25" s="122">
        <v>1</v>
      </c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>
        <f t="shared" si="0"/>
        <v>1</v>
      </c>
    </row>
    <row r="26" spans="1:28">
      <c r="A26" s="122" t="s">
        <v>75</v>
      </c>
      <c r="B26" s="122" t="s">
        <v>76</v>
      </c>
      <c r="C26" s="122"/>
      <c r="D26" s="122"/>
      <c r="E26" s="122"/>
      <c r="F26" s="122">
        <v>1</v>
      </c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>
        <f t="shared" si="0"/>
        <v>1</v>
      </c>
    </row>
    <row r="27" spans="1:28">
      <c r="A27" s="122" t="s">
        <v>77</v>
      </c>
      <c r="B27" s="122" t="s">
        <v>78</v>
      </c>
      <c r="C27" s="122"/>
      <c r="D27" s="122"/>
      <c r="E27" s="122"/>
      <c r="F27" s="122">
        <v>1</v>
      </c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>
        <f t="shared" si="0"/>
        <v>1</v>
      </c>
    </row>
    <row r="28" spans="1:28">
      <c r="A28" s="122" t="s">
        <v>79</v>
      </c>
      <c r="B28" s="122" t="s">
        <v>80</v>
      </c>
      <c r="C28" s="122"/>
      <c r="D28" s="122"/>
      <c r="E28" s="122"/>
      <c r="F28" s="122">
        <v>1</v>
      </c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>
        <f t="shared" si="0"/>
        <v>1</v>
      </c>
    </row>
    <row r="29" spans="1:28">
      <c r="A29" s="122" t="s">
        <v>81</v>
      </c>
      <c r="B29" s="122" t="s">
        <v>82</v>
      </c>
      <c r="C29" s="122"/>
      <c r="D29" s="122"/>
      <c r="E29" s="122"/>
      <c r="F29" s="122">
        <v>1</v>
      </c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>
        <f t="shared" si="0"/>
        <v>1</v>
      </c>
    </row>
    <row r="30" spans="1:28">
      <c r="A30" s="122" t="s">
        <v>83</v>
      </c>
      <c r="B30" s="122" t="s">
        <v>84</v>
      </c>
      <c r="C30" s="122"/>
      <c r="D30" s="122"/>
      <c r="E30" s="122"/>
      <c r="F30" s="122">
        <v>1</v>
      </c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>
        <f t="shared" si="0"/>
        <v>1</v>
      </c>
    </row>
    <row r="31" spans="1:28">
      <c r="A31" s="122" t="s">
        <v>85</v>
      </c>
      <c r="B31" s="122" t="s">
        <v>86</v>
      </c>
      <c r="C31" s="122"/>
      <c r="D31" s="122"/>
      <c r="E31" s="122"/>
      <c r="F31" s="122">
        <v>1</v>
      </c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>
        <f t="shared" si="0"/>
        <v>1</v>
      </c>
    </row>
    <row r="32" spans="1:28">
      <c r="A32" s="122" t="s">
        <v>87</v>
      </c>
      <c r="B32" s="122" t="s">
        <v>88</v>
      </c>
      <c r="C32" s="122"/>
      <c r="D32" s="122"/>
      <c r="E32" s="122"/>
      <c r="F32" s="122"/>
      <c r="G32" s="122">
        <v>2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>
        <f t="shared" si="0"/>
        <v>2</v>
      </c>
    </row>
    <row r="33" spans="1:28">
      <c r="A33" s="122" t="s">
        <v>89</v>
      </c>
      <c r="B33" s="122" t="s">
        <v>90</v>
      </c>
      <c r="C33" s="122"/>
      <c r="D33" s="122"/>
      <c r="E33" s="122"/>
      <c r="F33" s="122"/>
      <c r="G33" s="122">
        <v>3</v>
      </c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>
        <f t="shared" si="0"/>
        <v>3</v>
      </c>
    </row>
    <row r="34" spans="1:28">
      <c r="A34" s="122" t="s">
        <v>91</v>
      </c>
      <c r="B34" s="122" t="s">
        <v>92</v>
      </c>
      <c r="C34" s="122"/>
      <c r="D34" s="122"/>
      <c r="E34" s="122"/>
      <c r="F34" s="122"/>
      <c r="G34" s="122">
        <v>1</v>
      </c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>
        <f t="shared" si="0"/>
        <v>1</v>
      </c>
    </row>
    <row r="35" spans="1:28">
      <c r="A35" s="122" t="s">
        <v>93</v>
      </c>
      <c r="B35" s="122" t="s">
        <v>94</v>
      </c>
      <c r="C35" s="122"/>
      <c r="D35" s="122"/>
      <c r="E35" s="122"/>
      <c r="F35" s="122"/>
      <c r="G35" s="122">
        <v>1</v>
      </c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>
        <f t="shared" si="0"/>
        <v>1</v>
      </c>
    </row>
    <row r="36" spans="1:28">
      <c r="A36" s="122" t="s">
        <v>95</v>
      </c>
      <c r="B36" s="122" t="s">
        <v>96</v>
      </c>
      <c r="C36" s="122"/>
      <c r="D36" s="122"/>
      <c r="E36" s="122"/>
      <c r="F36" s="122"/>
      <c r="G36" s="122">
        <v>1</v>
      </c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>
        <f t="shared" si="0"/>
        <v>1</v>
      </c>
    </row>
    <row r="37" spans="1:28">
      <c r="A37" s="122" t="s">
        <v>97</v>
      </c>
      <c r="B37" s="122" t="s">
        <v>98</v>
      </c>
      <c r="C37" s="122"/>
      <c r="D37" s="122"/>
      <c r="E37" s="122"/>
      <c r="F37" s="122"/>
      <c r="G37" s="122">
        <v>1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>
        <f t="shared" si="0"/>
        <v>1</v>
      </c>
    </row>
    <row r="38" spans="1:28">
      <c r="A38" s="122" t="s">
        <v>99</v>
      </c>
      <c r="B38" s="122" t="s">
        <v>100</v>
      </c>
      <c r="C38" s="122"/>
      <c r="D38" s="122"/>
      <c r="E38" s="122"/>
      <c r="F38" s="122"/>
      <c r="G38" s="122">
        <v>1</v>
      </c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>
        <f t="shared" si="0"/>
        <v>1</v>
      </c>
    </row>
    <row r="39" spans="1:28">
      <c r="A39" s="122" t="s">
        <v>101</v>
      </c>
      <c r="B39" s="122" t="s">
        <v>102</v>
      </c>
      <c r="C39" s="122"/>
      <c r="D39" s="122"/>
      <c r="E39" s="122"/>
      <c r="F39" s="122"/>
      <c r="G39" s="122">
        <v>1</v>
      </c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>
        <f t="shared" si="0"/>
        <v>1</v>
      </c>
    </row>
    <row r="40" spans="1:28">
      <c r="A40" s="122" t="s">
        <v>103</v>
      </c>
      <c r="B40" s="122" t="s">
        <v>104</v>
      </c>
      <c r="C40" s="122"/>
      <c r="D40" s="122"/>
      <c r="E40" s="122"/>
      <c r="F40" s="122"/>
      <c r="G40" s="122">
        <v>1</v>
      </c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>
        <f t="shared" si="0"/>
        <v>1</v>
      </c>
    </row>
    <row r="41" spans="1:28">
      <c r="A41" s="122" t="s">
        <v>105</v>
      </c>
      <c r="B41" s="122" t="s">
        <v>106</v>
      </c>
      <c r="C41" s="122"/>
      <c r="D41" s="122"/>
      <c r="E41" s="122"/>
      <c r="F41" s="122"/>
      <c r="G41" s="122">
        <v>1</v>
      </c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>
        <f t="shared" si="0"/>
        <v>1</v>
      </c>
    </row>
    <row r="42" spans="1:28">
      <c r="A42" s="122" t="s">
        <v>107</v>
      </c>
      <c r="B42" s="122" t="s">
        <v>108</v>
      </c>
      <c r="C42" s="122"/>
      <c r="D42" s="122"/>
      <c r="E42" s="122"/>
      <c r="F42" s="122"/>
      <c r="G42" s="122">
        <v>1</v>
      </c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>
        <f t="shared" si="0"/>
        <v>1</v>
      </c>
    </row>
    <row r="43" spans="1:28">
      <c r="A43" s="122" t="s">
        <v>109</v>
      </c>
      <c r="B43" s="122" t="s">
        <v>110</v>
      </c>
      <c r="C43" s="122"/>
      <c r="D43" s="122"/>
      <c r="E43" s="122"/>
      <c r="F43" s="122"/>
      <c r="G43" s="122">
        <v>1</v>
      </c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>
        <f t="shared" si="0"/>
        <v>1</v>
      </c>
    </row>
    <row r="44" spans="1:28">
      <c r="A44" s="122" t="s">
        <v>111</v>
      </c>
      <c r="B44" s="122" t="s">
        <v>112</v>
      </c>
      <c r="C44" s="122"/>
      <c r="D44" s="122"/>
      <c r="E44" s="122"/>
      <c r="F44" s="122"/>
      <c r="G44" s="122">
        <v>1</v>
      </c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>
        <f t="shared" si="0"/>
        <v>1</v>
      </c>
    </row>
    <row r="45" spans="1:28">
      <c r="A45" s="122" t="s">
        <v>113</v>
      </c>
      <c r="B45" s="122" t="s">
        <v>114</v>
      </c>
      <c r="C45" s="122"/>
      <c r="D45" s="122"/>
      <c r="E45" s="122"/>
      <c r="F45" s="122"/>
      <c r="G45" s="122">
        <v>6</v>
      </c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>
        <f t="shared" si="0"/>
        <v>6</v>
      </c>
    </row>
    <row r="46" spans="1:28">
      <c r="A46" s="122" t="s">
        <v>115</v>
      </c>
      <c r="B46" s="122" t="s">
        <v>116</v>
      </c>
      <c r="C46" s="122"/>
      <c r="D46" s="122"/>
      <c r="E46" s="122"/>
      <c r="F46" s="122"/>
      <c r="G46" s="122">
        <v>1</v>
      </c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>
        <f t="shared" si="0"/>
        <v>1</v>
      </c>
    </row>
    <row r="47" spans="1:28">
      <c r="A47" s="122" t="s">
        <v>117</v>
      </c>
      <c r="B47" s="125" t="s">
        <v>118</v>
      </c>
      <c r="C47" s="122"/>
      <c r="D47" s="122"/>
      <c r="E47" s="122"/>
      <c r="F47" s="122"/>
      <c r="G47" s="122">
        <v>1</v>
      </c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>
        <f t="shared" si="0"/>
        <v>1</v>
      </c>
    </row>
    <row r="48" spans="1:28">
      <c r="A48" s="122" t="s">
        <v>119</v>
      </c>
      <c r="B48" s="122" t="s">
        <v>120</v>
      </c>
      <c r="C48" s="122"/>
      <c r="D48" s="122"/>
      <c r="E48" s="122"/>
      <c r="F48" s="122"/>
      <c r="G48" s="122">
        <v>4</v>
      </c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>
        <f t="shared" si="0"/>
        <v>4</v>
      </c>
    </row>
    <row r="49" spans="1:28">
      <c r="A49" s="122" t="s">
        <v>121</v>
      </c>
      <c r="B49" s="122" t="s">
        <v>122</v>
      </c>
      <c r="C49" s="122"/>
      <c r="D49" s="122"/>
      <c r="E49" s="122"/>
      <c r="F49" s="122"/>
      <c r="G49" s="122">
        <v>1</v>
      </c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>
        <f t="shared" si="0"/>
        <v>1</v>
      </c>
    </row>
    <row r="50" spans="1:28">
      <c r="A50" s="122" t="s">
        <v>123</v>
      </c>
      <c r="B50" s="122" t="s">
        <v>124</v>
      </c>
      <c r="C50" s="122"/>
      <c r="D50" s="122"/>
      <c r="E50" s="122"/>
      <c r="F50" s="122"/>
      <c r="G50" s="122">
        <v>1</v>
      </c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>
        <f t="shared" si="0"/>
        <v>1</v>
      </c>
    </row>
    <row r="51" spans="1:28">
      <c r="A51" s="122" t="s">
        <v>125</v>
      </c>
      <c r="B51" s="122" t="s">
        <v>126</v>
      </c>
      <c r="C51" s="122"/>
      <c r="D51" s="122"/>
      <c r="E51" s="122"/>
      <c r="F51" s="122"/>
      <c r="G51" s="122">
        <v>1</v>
      </c>
      <c r="H51" s="122">
        <v>2</v>
      </c>
      <c r="I51" s="122">
        <v>2</v>
      </c>
      <c r="J51" s="122">
        <v>2</v>
      </c>
      <c r="K51" s="122">
        <v>2</v>
      </c>
      <c r="L51" s="122">
        <v>2</v>
      </c>
      <c r="M51" s="122">
        <v>2</v>
      </c>
      <c r="N51" s="122">
        <v>2</v>
      </c>
      <c r="O51" s="122">
        <v>2</v>
      </c>
      <c r="P51" s="122">
        <v>2</v>
      </c>
      <c r="Q51" s="122">
        <v>2</v>
      </c>
      <c r="R51" s="122">
        <v>2</v>
      </c>
      <c r="S51" s="122">
        <v>2</v>
      </c>
      <c r="T51" s="122">
        <v>2</v>
      </c>
      <c r="U51" s="122">
        <v>2</v>
      </c>
      <c r="V51" s="122">
        <v>2</v>
      </c>
      <c r="W51" s="122">
        <v>2</v>
      </c>
      <c r="X51" s="122">
        <v>2</v>
      </c>
      <c r="Y51" s="122">
        <v>2</v>
      </c>
      <c r="Z51" s="122">
        <v>2</v>
      </c>
      <c r="AA51" s="122">
        <v>2</v>
      </c>
      <c r="AB51" s="122">
        <f t="shared" si="0"/>
        <v>41</v>
      </c>
    </row>
    <row r="52" spans="1:28">
      <c r="A52" s="122" t="s">
        <v>127</v>
      </c>
      <c r="B52" s="122" t="s">
        <v>128</v>
      </c>
      <c r="C52" s="122"/>
      <c r="D52" s="122"/>
      <c r="E52" s="122"/>
      <c r="F52" s="122"/>
      <c r="G52" s="122">
        <v>1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>
        <f t="shared" si="0"/>
        <v>1</v>
      </c>
    </row>
    <row r="53" spans="1:28">
      <c r="A53" s="122" t="s">
        <v>129</v>
      </c>
      <c r="B53" s="122" t="s">
        <v>130</v>
      </c>
      <c r="C53" s="122"/>
      <c r="D53" s="122"/>
      <c r="E53" s="122"/>
      <c r="F53" s="122"/>
      <c r="G53" s="122">
        <v>1</v>
      </c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>
        <f t="shared" si="0"/>
        <v>1</v>
      </c>
    </row>
    <row r="54" spans="1:28">
      <c r="A54" s="122" t="s">
        <v>131</v>
      </c>
      <c r="B54" s="122" t="s">
        <v>132</v>
      </c>
      <c r="C54" s="122"/>
      <c r="D54" s="122"/>
      <c r="E54" s="122"/>
      <c r="F54" s="122"/>
      <c r="G54" s="122">
        <v>1</v>
      </c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>
        <f t="shared" si="0"/>
        <v>1</v>
      </c>
    </row>
    <row r="55" spans="1:28">
      <c r="A55" s="122" t="s">
        <v>133</v>
      </c>
      <c r="B55" s="124" t="s">
        <v>134</v>
      </c>
      <c r="C55" s="124"/>
      <c r="D55" s="124"/>
      <c r="E55" s="124"/>
      <c r="F55" s="124"/>
      <c r="G55" s="124">
        <v>1</v>
      </c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2">
        <f t="shared" si="0"/>
        <v>1</v>
      </c>
    </row>
    <row r="56" spans="1:28">
      <c r="A56" s="131" t="s">
        <v>135</v>
      </c>
      <c r="B56" s="123" t="s">
        <v>136</v>
      </c>
      <c r="C56" s="122"/>
      <c r="D56" s="122"/>
      <c r="E56" s="123"/>
      <c r="F56" s="122"/>
      <c r="G56" s="122">
        <v>2</v>
      </c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>
        <f t="shared" si="0"/>
        <v>2</v>
      </c>
    </row>
    <row r="57" spans="1:28">
      <c r="A57" s="131" t="s">
        <v>137</v>
      </c>
      <c r="B57" s="123"/>
      <c r="C57" s="122"/>
      <c r="D57" s="122"/>
      <c r="E57" s="123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>
        <f t="shared" si="0"/>
        <v>0</v>
      </c>
    </row>
    <row r="58" spans="1:28">
      <c r="A58" s="131" t="s">
        <v>138</v>
      </c>
      <c r="B58" s="123" t="s">
        <v>139</v>
      </c>
      <c r="C58" s="122"/>
      <c r="D58" s="122"/>
      <c r="E58" s="123"/>
      <c r="F58" s="122"/>
      <c r="G58" s="122">
        <v>1</v>
      </c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>
        <f t="shared" si="0"/>
        <v>1</v>
      </c>
    </row>
    <row r="59" spans="1:28">
      <c r="A59" s="131" t="s">
        <v>140</v>
      </c>
      <c r="B59" s="123" t="s">
        <v>141</v>
      </c>
      <c r="C59" s="122"/>
      <c r="D59" s="122"/>
      <c r="E59" s="123"/>
      <c r="F59" s="122"/>
      <c r="G59" s="122"/>
      <c r="H59" s="122">
        <v>1</v>
      </c>
      <c r="I59" s="122">
        <v>1</v>
      </c>
      <c r="J59" s="122">
        <v>1</v>
      </c>
      <c r="K59" s="122">
        <v>1</v>
      </c>
      <c r="L59" s="122">
        <v>1</v>
      </c>
      <c r="M59" s="122">
        <v>1</v>
      </c>
      <c r="N59" s="122">
        <v>1</v>
      </c>
      <c r="O59" s="122">
        <v>1</v>
      </c>
      <c r="P59" s="122">
        <v>1</v>
      </c>
      <c r="Q59" s="122">
        <v>1</v>
      </c>
      <c r="R59" s="122">
        <v>1</v>
      </c>
      <c r="S59" s="122">
        <v>1</v>
      </c>
      <c r="T59" s="122">
        <v>1</v>
      </c>
      <c r="U59" s="122">
        <v>1</v>
      </c>
      <c r="V59" s="122">
        <v>1</v>
      </c>
      <c r="W59" s="122">
        <v>1</v>
      </c>
      <c r="X59" s="122">
        <v>1</v>
      </c>
      <c r="Y59" s="122">
        <v>1</v>
      </c>
      <c r="Z59" s="122">
        <v>1</v>
      </c>
      <c r="AA59" s="122"/>
      <c r="AB59" s="122">
        <f t="shared" si="0"/>
        <v>19</v>
      </c>
    </row>
    <row r="60" spans="1:28">
      <c r="A60" s="131" t="s">
        <v>142</v>
      </c>
      <c r="B60" s="123" t="s">
        <v>143</v>
      </c>
      <c r="C60" s="122"/>
      <c r="D60" s="122"/>
      <c r="E60" s="123"/>
      <c r="F60" s="122"/>
      <c r="G60" s="122"/>
      <c r="H60" s="122">
        <v>1</v>
      </c>
      <c r="I60" s="122">
        <v>1</v>
      </c>
      <c r="J60" s="122">
        <v>1</v>
      </c>
      <c r="K60" s="122">
        <v>1</v>
      </c>
      <c r="L60" s="122">
        <v>1</v>
      </c>
      <c r="M60" s="122">
        <v>1</v>
      </c>
      <c r="N60" s="122">
        <v>1</v>
      </c>
      <c r="O60" s="122">
        <v>1</v>
      </c>
      <c r="P60" s="122">
        <v>1</v>
      </c>
      <c r="Q60" s="122">
        <v>1</v>
      </c>
      <c r="R60" s="122">
        <v>1</v>
      </c>
      <c r="S60" s="122">
        <v>1</v>
      </c>
      <c r="T60" s="122">
        <v>1</v>
      </c>
      <c r="U60" s="122">
        <v>1</v>
      </c>
      <c r="V60" s="122">
        <v>1</v>
      </c>
      <c r="W60" s="122">
        <v>1</v>
      </c>
      <c r="X60" s="122">
        <v>1</v>
      </c>
      <c r="Y60" s="122">
        <v>1</v>
      </c>
      <c r="Z60" s="122">
        <v>1</v>
      </c>
      <c r="AA60" s="122"/>
      <c r="AB60" s="122">
        <f t="shared" si="0"/>
        <v>19</v>
      </c>
    </row>
    <row r="61" spans="1:28">
      <c r="A61" s="131" t="s">
        <v>144</v>
      </c>
      <c r="B61" s="123" t="s">
        <v>145</v>
      </c>
      <c r="C61" s="122"/>
      <c r="D61" s="122"/>
      <c r="E61" s="123"/>
      <c r="F61" s="122"/>
      <c r="G61" s="122"/>
      <c r="H61" s="122">
        <v>4</v>
      </c>
      <c r="I61" s="122">
        <v>4</v>
      </c>
      <c r="J61" s="122">
        <v>4</v>
      </c>
      <c r="K61" s="122">
        <v>4</v>
      </c>
      <c r="L61" s="122">
        <v>4</v>
      </c>
      <c r="M61" s="122">
        <v>4</v>
      </c>
      <c r="N61" s="122">
        <v>4</v>
      </c>
      <c r="O61" s="122">
        <v>4</v>
      </c>
      <c r="P61" s="122">
        <v>4</v>
      </c>
      <c r="Q61" s="122">
        <v>4</v>
      </c>
      <c r="R61" s="122">
        <v>4</v>
      </c>
      <c r="S61" s="122">
        <v>4</v>
      </c>
      <c r="T61" s="122">
        <v>4</v>
      </c>
      <c r="U61" s="122">
        <v>4</v>
      </c>
      <c r="V61" s="122">
        <v>4</v>
      </c>
      <c r="W61" s="122">
        <v>4</v>
      </c>
      <c r="X61" s="122">
        <v>4</v>
      </c>
      <c r="Y61" s="122">
        <v>4</v>
      </c>
      <c r="Z61" s="122">
        <v>4</v>
      </c>
      <c r="AA61" s="122"/>
      <c r="AB61" s="122">
        <f t="shared" si="0"/>
        <v>76</v>
      </c>
    </row>
    <row r="62" spans="1:28">
      <c r="A62" s="131" t="s">
        <v>146</v>
      </c>
      <c r="B62" s="123" t="s">
        <v>147</v>
      </c>
      <c r="C62" s="122"/>
      <c r="D62" s="122"/>
      <c r="E62" s="123"/>
      <c r="F62" s="122"/>
      <c r="G62" s="122"/>
      <c r="H62" s="122">
        <v>3</v>
      </c>
      <c r="I62" s="122">
        <v>3</v>
      </c>
      <c r="J62" s="122">
        <v>3</v>
      </c>
      <c r="K62" s="122">
        <v>3</v>
      </c>
      <c r="L62" s="122">
        <v>3</v>
      </c>
      <c r="M62" s="122">
        <v>3</v>
      </c>
      <c r="N62" s="122">
        <v>3</v>
      </c>
      <c r="O62" s="122">
        <v>3</v>
      </c>
      <c r="P62" s="122">
        <v>3</v>
      </c>
      <c r="Q62" s="122">
        <v>3</v>
      </c>
      <c r="R62" s="122">
        <v>3</v>
      </c>
      <c r="S62" s="122">
        <v>3</v>
      </c>
      <c r="T62" s="122">
        <v>3</v>
      </c>
      <c r="U62" s="122">
        <v>3</v>
      </c>
      <c r="V62" s="122">
        <v>3</v>
      </c>
      <c r="W62" s="122">
        <v>3</v>
      </c>
      <c r="X62" s="122">
        <v>3</v>
      </c>
      <c r="Y62" s="122">
        <v>3</v>
      </c>
      <c r="Z62" s="122">
        <v>3</v>
      </c>
      <c r="AA62" s="122"/>
      <c r="AB62" s="122">
        <f t="shared" si="0"/>
        <v>57</v>
      </c>
    </row>
    <row r="63" spans="1:28">
      <c r="A63" s="131" t="s">
        <v>148</v>
      </c>
      <c r="B63" s="123" t="s">
        <v>149</v>
      </c>
      <c r="C63" s="122"/>
      <c r="D63" s="122"/>
      <c r="E63" s="123"/>
      <c r="F63" s="122"/>
      <c r="G63" s="122"/>
      <c r="H63" s="122">
        <v>6</v>
      </c>
      <c r="I63" s="122">
        <v>6</v>
      </c>
      <c r="J63" s="122">
        <v>6</v>
      </c>
      <c r="K63" s="122">
        <v>6</v>
      </c>
      <c r="L63" s="122">
        <v>6</v>
      </c>
      <c r="M63" s="122">
        <v>6</v>
      </c>
      <c r="N63" s="122">
        <v>6</v>
      </c>
      <c r="O63" s="122">
        <v>6</v>
      </c>
      <c r="P63" s="122">
        <v>6</v>
      </c>
      <c r="Q63" s="122">
        <v>6</v>
      </c>
      <c r="R63" s="122">
        <v>6</v>
      </c>
      <c r="S63" s="122">
        <v>6</v>
      </c>
      <c r="T63" s="122">
        <v>6</v>
      </c>
      <c r="U63" s="122">
        <v>6</v>
      </c>
      <c r="V63" s="122">
        <v>6</v>
      </c>
      <c r="W63" s="122">
        <v>6</v>
      </c>
      <c r="X63" s="122">
        <v>6</v>
      </c>
      <c r="Y63" s="122">
        <v>6</v>
      </c>
      <c r="Z63" s="122">
        <v>6</v>
      </c>
      <c r="AA63" s="122"/>
      <c r="AB63" s="122">
        <f t="shared" si="0"/>
        <v>114</v>
      </c>
    </row>
    <row r="64" spans="1:28">
      <c r="A64" s="131" t="s">
        <v>150</v>
      </c>
      <c r="B64" s="123" t="s">
        <v>151</v>
      </c>
      <c r="C64" s="122"/>
      <c r="D64" s="122"/>
      <c r="E64" s="123"/>
      <c r="F64" s="122"/>
      <c r="G64" s="122"/>
      <c r="H64" s="122">
        <v>6</v>
      </c>
      <c r="I64" s="122">
        <v>6</v>
      </c>
      <c r="J64" s="122">
        <v>6</v>
      </c>
      <c r="K64" s="122">
        <v>6</v>
      </c>
      <c r="L64" s="122">
        <v>6</v>
      </c>
      <c r="M64" s="122">
        <v>6</v>
      </c>
      <c r="N64" s="122">
        <v>6</v>
      </c>
      <c r="O64" s="122">
        <v>6</v>
      </c>
      <c r="P64" s="122">
        <v>6</v>
      </c>
      <c r="Q64" s="122">
        <v>6</v>
      </c>
      <c r="R64" s="122">
        <v>6</v>
      </c>
      <c r="S64" s="122">
        <v>6</v>
      </c>
      <c r="T64" s="122">
        <v>6</v>
      </c>
      <c r="U64" s="122">
        <v>6</v>
      </c>
      <c r="V64" s="122">
        <v>6</v>
      </c>
      <c r="W64" s="122">
        <v>6</v>
      </c>
      <c r="X64" s="122">
        <v>6</v>
      </c>
      <c r="Y64" s="122">
        <v>6</v>
      </c>
      <c r="Z64" s="122">
        <v>6</v>
      </c>
      <c r="AA64" s="122"/>
      <c r="AB64" s="122">
        <f t="shared" si="0"/>
        <v>114</v>
      </c>
    </row>
    <row r="65" spans="1:28">
      <c r="A65" s="131" t="s">
        <v>152</v>
      </c>
      <c r="B65" s="122" t="s">
        <v>153</v>
      </c>
      <c r="C65" s="122"/>
      <c r="D65" s="122"/>
      <c r="E65" s="122"/>
      <c r="F65" s="122"/>
      <c r="G65" s="122"/>
      <c r="H65" s="122">
        <v>3</v>
      </c>
      <c r="I65" s="122">
        <v>1</v>
      </c>
      <c r="J65" s="122">
        <v>1</v>
      </c>
      <c r="K65" s="122">
        <v>1</v>
      </c>
      <c r="L65" s="122">
        <v>2</v>
      </c>
      <c r="M65" s="122">
        <v>1</v>
      </c>
      <c r="N65" s="122">
        <v>2</v>
      </c>
      <c r="O65" s="122">
        <v>1</v>
      </c>
      <c r="P65" s="122">
        <v>1</v>
      </c>
      <c r="Q65" s="122">
        <v>1</v>
      </c>
      <c r="R65" s="122">
        <v>1</v>
      </c>
      <c r="S65" s="122">
        <v>1</v>
      </c>
      <c r="T65" s="122">
        <v>1</v>
      </c>
      <c r="U65" s="122">
        <v>1</v>
      </c>
      <c r="V65" s="122">
        <v>1</v>
      </c>
      <c r="W65" s="122">
        <v>1</v>
      </c>
      <c r="X65" s="122">
        <v>1</v>
      </c>
      <c r="Y65" s="122">
        <v>1</v>
      </c>
      <c r="Z65" s="122">
        <v>1</v>
      </c>
      <c r="AA65" s="122"/>
      <c r="AB65" s="122">
        <f t="shared" si="0"/>
        <v>23</v>
      </c>
    </row>
    <row r="66" spans="1:28">
      <c r="A66" s="131" t="s">
        <v>154</v>
      </c>
      <c r="B66" s="122" t="s">
        <v>155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>
        <f t="shared" si="0"/>
        <v>0</v>
      </c>
    </row>
    <row r="67" spans="1:28">
      <c r="A67" s="131" t="s">
        <v>156</v>
      </c>
      <c r="B67" s="122" t="s">
        <v>157</v>
      </c>
      <c r="C67" s="122"/>
      <c r="D67" s="122"/>
      <c r="E67" s="122"/>
      <c r="F67" s="122"/>
      <c r="G67" s="122"/>
      <c r="H67" s="122">
        <v>1</v>
      </c>
      <c r="I67" s="122">
        <v>1</v>
      </c>
      <c r="J67" s="122">
        <v>1</v>
      </c>
      <c r="K67" s="122">
        <v>1</v>
      </c>
      <c r="L67" s="122">
        <v>1</v>
      </c>
      <c r="M67" s="122">
        <v>1</v>
      </c>
      <c r="N67" s="122">
        <v>1</v>
      </c>
      <c r="O67" s="122">
        <v>1</v>
      </c>
      <c r="P67" s="122">
        <v>1</v>
      </c>
      <c r="Q67" s="122">
        <v>1</v>
      </c>
      <c r="R67" s="122">
        <v>1</v>
      </c>
      <c r="S67" s="122">
        <v>1</v>
      </c>
      <c r="T67" s="122">
        <v>1</v>
      </c>
      <c r="U67" s="122">
        <v>1</v>
      </c>
      <c r="V67" s="122">
        <v>1</v>
      </c>
      <c r="W67" s="122">
        <v>1</v>
      </c>
      <c r="X67" s="122">
        <v>1</v>
      </c>
      <c r="Y67" s="122">
        <v>1</v>
      </c>
      <c r="Z67" s="122">
        <v>1</v>
      </c>
      <c r="AA67" s="122"/>
      <c r="AB67" s="122">
        <f t="shared" si="0"/>
        <v>19</v>
      </c>
    </row>
    <row r="68" spans="1:28">
      <c r="A68" s="131" t="s">
        <v>158</v>
      </c>
      <c r="B68" s="123" t="s">
        <v>159</v>
      </c>
      <c r="C68" s="122"/>
      <c r="D68" s="122"/>
      <c r="E68" s="122"/>
      <c r="F68" s="122"/>
      <c r="G68" s="122"/>
      <c r="H68" s="122">
        <v>2</v>
      </c>
      <c r="I68" s="122">
        <v>2</v>
      </c>
      <c r="J68" s="122">
        <v>2</v>
      </c>
      <c r="K68" s="122">
        <v>2</v>
      </c>
      <c r="L68" s="122">
        <v>2</v>
      </c>
      <c r="M68" s="122">
        <v>2</v>
      </c>
      <c r="N68" s="122">
        <v>2</v>
      </c>
      <c r="O68" s="122">
        <v>2</v>
      </c>
      <c r="P68" s="122">
        <v>2</v>
      </c>
      <c r="Q68" s="122">
        <v>2</v>
      </c>
      <c r="R68" s="122">
        <v>2</v>
      </c>
      <c r="S68" s="122">
        <v>2</v>
      </c>
      <c r="T68" s="122">
        <v>2</v>
      </c>
      <c r="U68" s="122">
        <v>2</v>
      </c>
      <c r="V68" s="122">
        <v>2</v>
      </c>
      <c r="W68" s="122">
        <v>2</v>
      </c>
      <c r="X68" s="122">
        <v>2</v>
      </c>
      <c r="Y68" s="122">
        <v>2</v>
      </c>
      <c r="Z68" s="122">
        <v>2</v>
      </c>
      <c r="AA68" s="122"/>
      <c r="AB68" s="122">
        <f t="shared" ref="AB68:AB91" si="1">SUM(E68:AA68)</f>
        <v>38</v>
      </c>
    </row>
    <row r="69" spans="1:28">
      <c r="A69" s="131" t="s">
        <v>160</v>
      </c>
      <c r="B69" s="122" t="s">
        <v>161</v>
      </c>
      <c r="C69" s="122"/>
      <c r="D69" s="122"/>
      <c r="E69" s="122"/>
      <c r="F69" s="122"/>
      <c r="G69" s="122"/>
      <c r="H69" s="122">
        <v>2</v>
      </c>
      <c r="I69" s="122">
        <v>1</v>
      </c>
      <c r="J69" s="122">
        <v>1</v>
      </c>
      <c r="K69" s="122">
        <v>1</v>
      </c>
      <c r="L69" s="122">
        <v>1</v>
      </c>
      <c r="M69" s="122">
        <v>1</v>
      </c>
      <c r="N69" s="122">
        <v>1</v>
      </c>
      <c r="O69" s="122">
        <v>1</v>
      </c>
      <c r="P69" s="122">
        <v>1</v>
      </c>
      <c r="Q69" s="122">
        <v>1</v>
      </c>
      <c r="R69" s="122">
        <v>1</v>
      </c>
      <c r="S69" s="122">
        <v>1</v>
      </c>
      <c r="T69" s="122">
        <v>1</v>
      </c>
      <c r="U69" s="122">
        <v>1</v>
      </c>
      <c r="V69" s="122">
        <v>1</v>
      </c>
      <c r="W69" s="122">
        <v>1</v>
      </c>
      <c r="X69" s="122">
        <v>1</v>
      </c>
      <c r="Y69" s="122">
        <v>1</v>
      </c>
      <c r="Z69" s="122">
        <v>1</v>
      </c>
      <c r="AA69" s="122"/>
      <c r="AB69" s="122">
        <f t="shared" si="1"/>
        <v>20</v>
      </c>
    </row>
    <row r="70" spans="1:28">
      <c r="A70" s="131" t="s">
        <v>162</v>
      </c>
      <c r="B70" s="122" t="s">
        <v>163</v>
      </c>
      <c r="C70" s="122"/>
      <c r="D70" s="122"/>
      <c r="E70" s="122"/>
      <c r="F70" s="122"/>
      <c r="G70" s="122"/>
      <c r="H70" s="122">
        <v>2</v>
      </c>
      <c r="I70" s="122">
        <v>2</v>
      </c>
      <c r="J70" s="122">
        <v>2</v>
      </c>
      <c r="K70" s="122">
        <v>2</v>
      </c>
      <c r="L70" s="122">
        <v>2</v>
      </c>
      <c r="M70" s="122">
        <v>2</v>
      </c>
      <c r="N70" s="122">
        <v>2</v>
      </c>
      <c r="O70" s="122">
        <v>2</v>
      </c>
      <c r="P70" s="122">
        <v>2</v>
      </c>
      <c r="Q70" s="122">
        <v>2</v>
      </c>
      <c r="R70" s="122">
        <v>2</v>
      </c>
      <c r="S70" s="122">
        <v>2</v>
      </c>
      <c r="T70" s="122">
        <v>2</v>
      </c>
      <c r="U70" s="122">
        <v>2</v>
      </c>
      <c r="V70" s="122">
        <v>2</v>
      </c>
      <c r="W70" s="122">
        <v>2</v>
      </c>
      <c r="X70" s="122">
        <v>2</v>
      </c>
      <c r="Y70" s="122">
        <v>2</v>
      </c>
      <c r="Z70" s="122">
        <v>2</v>
      </c>
      <c r="AA70" s="122"/>
      <c r="AB70" s="122">
        <f t="shared" si="1"/>
        <v>38</v>
      </c>
    </row>
    <row r="71" spans="1:28">
      <c r="A71" s="131" t="s">
        <v>164</v>
      </c>
      <c r="B71" s="123" t="s">
        <v>165</v>
      </c>
      <c r="C71" s="122"/>
      <c r="D71" s="122"/>
      <c r="E71" s="122"/>
      <c r="F71" s="122"/>
      <c r="G71" s="122"/>
      <c r="H71" s="122">
        <v>1</v>
      </c>
      <c r="I71" s="122">
        <v>1</v>
      </c>
      <c r="J71" s="122">
        <v>1</v>
      </c>
      <c r="K71" s="122">
        <v>1</v>
      </c>
      <c r="L71" s="122">
        <v>1</v>
      </c>
      <c r="M71" s="122">
        <v>1</v>
      </c>
      <c r="N71" s="122">
        <v>1</v>
      </c>
      <c r="O71" s="122">
        <v>1</v>
      </c>
      <c r="P71" s="122">
        <v>1</v>
      </c>
      <c r="Q71" s="122">
        <v>1</v>
      </c>
      <c r="R71" s="122">
        <v>1</v>
      </c>
      <c r="S71" s="122">
        <v>1</v>
      </c>
      <c r="T71" s="122">
        <v>1</v>
      </c>
      <c r="U71" s="122">
        <v>1</v>
      </c>
      <c r="V71" s="122">
        <v>1</v>
      </c>
      <c r="W71" s="122">
        <v>1</v>
      </c>
      <c r="X71" s="122">
        <v>1</v>
      </c>
      <c r="Y71" s="122">
        <v>1</v>
      </c>
      <c r="Z71" s="122">
        <v>1</v>
      </c>
      <c r="AA71" s="122"/>
      <c r="AB71" s="122">
        <f t="shared" si="1"/>
        <v>19</v>
      </c>
    </row>
    <row r="72" spans="1:28">
      <c r="A72" s="131" t="s">
        <v>166</v>
      </c>
      <c r="B72" s="122" t="s">
        <v>167</v>
      </c>
      <c r="C72" s="122"/>
      <c r="D72" s="122"/>
      <c r="E72" s="122"/>
      <c r="F72" s="122"/>
      <c r="G72" s="122"/>
      <c r="H72" s="122">
        <v>1</v>
      </c>
      <c r="I72" s="122">
        <v>1</v>
      </c>
      <c r="J72" s="122">
        <v>1</v>
      </c>
      <c r="K72" s="122">
        <v>1</v>
      </c>
      <c r="L72" s="122">
        <v>1</v>
      </c>
      <c r="M72" s="122">
        <v>1</v>
      </c>
      <c r="N72" s="122">
        <v>1</v>
      </c>
      <c r="O72" s="122">
        <v>1</v>
      </c>
      <c r="P72" s="122">
        <v>1</v>
      </c>
      <c r="Q72" s="122">
        <v>1</v>
      </c>
      <c r="R72" s="122">
        <v>1</v>
      </c>
      <c r="S72" s="122">
        <v>1</v>
      </c>
      <c r="T72" s="122">
        <v>1</v>
      </c>
      <c r="U72" s="122">
        <v>1</v>
      </c>
      <c r="V72" s="122">
        <v>1</v>
      </c>
      <c r="W72" s="122">
        <v>1</v>
      </c>
      <c r="X72" s="122">
        <v>1</v>
      </c>
      <c r="Y72" s="122">
        <v>1</v>
      </c>
      <c r="Z72" s="122">
        <v>1</v>
      </c>
      <c r="AA72" s="122"/>
      <c r="AB72" s="122">
        <f t="shared" si="1"/>
        <v>19</v>
      </c>
    </row>
    <row r="73" spans="1:28">
      <c r="A73" s="131" t="s">
        <v>168</v>
      </c>
      <c r="B73" s="122" t="s">
        <v>169</v>
      </c>
      <c r="C73" s="122"/>
      <c r="D73" s="122"/>
      <c r="E73" s="122"/>
      <c r="F73" s="122"/>
      <c r="G73" s="122"/>
      <c r="H73" s="122">
        <v>2</v>
      </c>
      <c r="I73" s="122">
        <v>2</v>
      </c>
      <c r="J73" s="122">
        <v>2</v>
      </c>
      <c r="K73" s="122">
        <v>2</v>
      </c>
      <c r="L73" s="122">
        <v>2</v>
      </c>
      <c r="M73" s="122">
        <v>2</v>
      </c>
      <c r="N73" s="122">
        <v>2</v>
      </c>
      <c r="O73" s="122">
        <v>2</v>
      </c>
      <c r="P73" s="122">
        <v>2</v>
      </c>
      <c r="Q73" s="122">
        <v>2</v>
      </c>
      <c r="R73" s="122">
        <v>2</v>
      </c>
      <c r="S73" s="122">
        <v>2</v>
      </c>
      <c r="T73" s="122">
        <v>2</v>
      </c>
      <c r="U73" s="122">
        <v>2</v>
      </c>
      <c r="V73" s="122">
        <v>2</v>
      </c>
      <c r="W73" s="122">
        <v>2</v>
      </c>
      <c r="X73" s="122">
        <v>2</v>
      </c>
      <c r="Y73" s="122">
        <v>2</v>
      </c>
      <c r="Z73" s="122">
        <v>2</v>
      </c>
      <c r="AA73" s="122"/>
      <c r="AB73" s="122">
        <f t="shared" si="1"/>
        <v>38</v>
      </c>
    </row>
    <row r="74" spans="1:28">
      <c r="A74" s="131" t="s">
        <v>170</v>
      </c>
      <c r="B74" s="122" t="s">
        <v>171</v>
      </c>
      <c r="C74" s="122"/>
      <c r="D74" s="122"/>
      <c r="E74" s="122"/>
      <c r="F74" s="122"/>
      <c r="G74" s="122"/>
      <c r="H74" s="122">
        <v>1</v>
      </c>
      <c r="I74" s="122">
        <v>1</v>
      </c>
      <c r="J74" s="122">
        <v>1</v>
      </c>
      <c r="K74" s="122">
        <v>1</v>
      </c>
      <c r="L74" s="122">
        <v>1</v>
      </c>
      <c r="M74" s="122">
        <v>1</v>
      </c>
      <c r="N74" s="122">
        <v>1</v>
      </c>
      <c r="O74" s="122">
        <v>1</v>
      </c>
      <c r="P74" s="122">
        <v>1</v>
      </c>
      <c r="Q74" s="122">
        <v>1</v>
      </c>
      <c r="R74" s="122">
        <v>1</v>
      </c>
      <c r="S74" s="122">
        <v>1</v>
      </c>
      <c r="T74" s="122">
        <v>1</v>
      </c>
      <c r="U74" s="122">
        <v>1</v>
      </c>
      <c r="V74" s="122">
        <v>1</v>
      </c>
      <c r="W74" s="122">
        <v>1</v>
      </c>
      <c r="X74" s="122">
        <v>1</v>
      </c>
      <c r="Y74" s="122">
        <v>1</v>
      </c>
      <c r="Z74" s="122">
        <v>1</v>
      </c>
      <c r="AA74" s="122"/>
      <c r="AB74" s="122">
        <f t="shared" si="1"/>
        <v>19</v>
      </c>
    </row>
    <row r="75" spans="1:28">
      <c r="A75" s="122" t="s">
        <v>172</v>
      </c>
      <c r="B75" s="122" t="s">
        <v>173</v>
      </c>
      <c r="C75" s="122"/>
      <c r="D75" s="122"/>
      <c r="E75" s="122"/>
      <c r="F75" s="122"/>
      <c r="G75" s="122"/>
      <c r="H75" s="122">
        <v>1</v>
      </c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>
        <f t="shared" si="1"/>
        <v>1</v>
      </c>
    </row>
    <row r="76" spans="1:28">
      <c r="A76" s="122" t="s">
        <v>174</v>
      </c>
      <c r="B76" s="122" t="s">
        <v>175</v>
      </c>
      <c r="C76" s="122"/>
      <c r="D76" s="122"/>
      <c r="E76" s="122"/>
      <c r="F76" s="122"/>
      <c r="G76" s="122"/>
      <c r="H76" s="122">
        <v>1</v>
      </c>
      <c r="I76" s="122">
        <v>1</v>
      </c>
      <c r="J76" s="122">
        <v>1</v>
      </c>
      <c r="K76" s="122">
        <v>1</v>
      </c>
      <c r="L76" s="122">
        <v>1</v>
      </c>
      <c r="M76" s="122">
        <v>1</v>
      </c>
      <c r="N76" s="122">
        <v>1</v>
      </c>
      <c r="O76" s="122">
        <v>1</v>
      </c>
      <c r="P76" s="122">
        <v>1</v>
      </c>
      <c r="Q76" s="122">
        <v>1</v>
      </c>
      <c r="R76" s="122">
        <v>1</v>
      </c>
      <c r="S76" s="122">
        <v>1</v>
      </c>
      <c r="T76" s="122">
        <v>1</v>
      </c>
      <c r="U76" s="122">
        <v>1</v>
      </c>
      <c r="V76" s="122">
        <v>1</v>
      </c>
      <c r="W76" s="122">
        <v>1</v>
      </c>
      <c r="X76" s="122">
        <v>1</v>
      </c>
      <c r="Y76" s="122">
        <v>1</v>
      </c>
      <c r="Z76" s="122">
        <v>1</v>
      </c>
      <c r="AA76" s="122"/>
      <c r="AB76" s="122">
        <f t="shared" si="1"/>
        <v>19</v>
      </c>
    </row>
    <row r="77" spans="1:28">
      <c r="A77" s="122" t="s">
        <v>176</v>
      </c>
      <c r="B77" s="122" t="s">
        <v>177</v>
      </c>
      <c r="C77" s="122"/>
      <c r="D77" s="122"/>
      <c r="E77" s="122"/>
      <c r="F77" s="122"/>
      <c r="G77" s="122"/>
      <c r="H77" s="122">
        <v>1</v>
      </c>
      <c r="I77" s="122">
        <v>1</v>
      </c>
      <c r="J77" s="122">
        <v>1</v>
      </c>
      <c r="K77" s="122">
        <v>1</v>
      </c>
      <c r="L77" s="122">
        <v>1</v>
      </c>
      <c r="M77" s="122">
        <v>1</v>
      </c>
      <c r="N77" s="122">
        <v>1</v>
      </c>
      <c r="O77" s="122">
        <v>1</v>
      </c>
      <c r="P77" s="122">
        <v>1</v>
      </c>
      <c r="Q77" s="122">
        <v>1</v>
      </c>
      <c r="R77" s="122">
        <v>1</v>
      </c>
      <c r="S77" s="122">
        <v>1</v>
      </c>
      <c r="T77" s="122">
        <v>1</v>
      </c>
      <c r="U77" s="122">
        <v>1</v>
      </c>
      <c r="V77" s="122">
        <v>1</v>
      </c>
      <c r="W77" s="122">
        <v>1</v>
      </c>
      <c r="X77" s="122">
        <v>1</v>
      </c>
      <c r="Y77" s="122">
        <v>1</v>
      </c>
      <c r="Z77" s="122">
        <v>1</v>
      </c>
      <c r="AA77" s="122"/>
      <c r="AB77" s="122">
        <f t="shared" si="1"/>
        <v>19</v>
      </c>
    </row>
    <row r="78" spans="1:28">
      <c r="A78" s="122" t="s">
        <v>178</v>
      </c>
      <c r="B78" s="122" t="s">
        <v>179</v>
      </c>
      <c r="C78" s="122"/>
      <c r="D78" s="122"/>
      <c r="E78" s="122"/>
      <c r="F78" s="122"/>
      <c r="G78" s="122"/>
      <c r="H78" s="122">
        <v>1</v>
      </c>
      <c r="I78" s="122">
        <v>1</v>
      </c>
      <c r="J78" s="122">
        <v>1</v>
      </c>
      <c r="K78" s="122">
        <v>1</v>
      </c>
      <c r="L78" s="122">
        <v>1</v>
      </c>
      <c r="M78" s="122">
        <v>1</v>
      </c>
      <c r="N78" s="122">
        <v>1</v>
      </c>
      <c r="O78" s="122">
        <v>1</v>
      </c>
      <c r="P78" s="122">
        <v>1</v>
      </c>
      <c r="Q78" s="122">
        <v>1</v>
      </c>
      <c r="R78" s="122">
        <v>1</v>
      </c>
      <c r="S78" s="122">
        <v>1</v>
      </c>
      <c r="T78" s="122">
        <v>1</v>
      </c>
      <c r="U78" s="122">
        <v>1</v>
      </c>
      <c r="V78" s="122">
        <v>1</v>
      </c>
      <c r="W78" s="122">
        <v>1</v>
      </c>
      <c r="X78" s="122">
        <v>1</v>
      </c>
      <c r="Y78" s="122">
        <v>1</v>
      </c>
      <c r="Z78" s="122">
        <v>1</v>
      </c>
      <c r="AA78" s="122"/>
      <c r="AB78" s="122">
        <f t="shared" si="1"/>
        <v>19</v>
      </c>
    </row>
    <row r="79" spans="1:28">
      <c r="A79" s="122" t="s">
        <v>180</v>
      </c>
      <c r="B79" s="122" t="s">
        <v>181</v>
      </c>
      <c r="C79" s="122"/>
      <c r="D79" s="122"/>
      <c r="E79" s="122"/>
      <c r="F79" s="122"/>
      <c r="G79" s="122"/>
      <c r="H79" s="122">
        <v>1</v>
      </c>
      <c r="I79" s="122">
        <v>1</v>
      </c>
      <c r="J79" s="122">
        <v>1</v>
      </c>
      <c r="K79" s="122">
        <v>1</v>
      </c>
      <c r="L79" s="122">
        <v>1</v>
      </c>
      <c r="M79" s="122">
        <v>1</v>
      </c>
      <c r="N79" s="122">
        <v>1</v>
      </c>
      <c r="O79" s="122">
        <v>1</v>
      </c>
      <c r="P79" s="122">
        <v>1</v>
      </c>
      <c r="Q79" s="122">
        <v>1</v>
      </c>
      <c r="R79" s="122">
        <v>1</v>
      </c>
      <c r="S79" s="122">
        <v>1</v>
      </c>
      <c r="T79" s="122">
        <v>1</v>
      </c>
      <c r="U79" s="122">
        <v>1</v>
      </c>
      <c r="V79" s="122">
        <v>1</v>
      </c>
      <c r="W79" s="122">
        <v>1</v>
      </c>
      <c r="X79" s="122">
        <v>1</v>
      </c>
      <c r="Y79" s="122">
        <v>1</v>
      </c>
      <c r="Z79" s="122">
        <v>1</v>
      </c>
      <c r="AA79" s="122"/>
      <c r="AB79" s="122">
        <f t="shared" si="1"/>
        <v>19</v>
      </c>
    </row>
    <row r="80" spans="1:28">
      <c r="A80" s="122" t="s">
        <v>182</v>
      </c>
      <c r="B80" s="122" t="s">
        <v>183</v>
      </c>
      <c r="C80" s="122"/>
      <c r="D80" s="122"/>
      <c r="E80" s="122"/>
      <c r="F80" s="122"/>
      <c r="G80" s="122"/>
      <c r="H80" s="122">
        <v>1</v>
      </c>
      <c r="I80" s="122">
        <v>1</v>
      </c>
      <c r="J80" s="122">
        <v>1</v>
      </c>
      <c r="K80" s="122">
        <v>1</v>
      </c>
      <c r="L80" s="122">
        <v>1</v>
      </c>
      <c r="M80" s="122">
        <v>1</v>
      </c>
      <c r="N80" s="122">
        <v>1</v>
      </c>
      <c r="O80" s="122">
        <v>1</v>
      </c>
      <c r="P80" s="122">
        <v>1</v>
      </c>
      <c r="Q80" s="122">
        <v>1</v>
      </c>
      <c r="R80" s="122">
        <v>1</v>
      </c>
      <c r="S80" s="122">
        <v>1</v>
      </c>
      <c r="T80" s="122">
        <v>1</v>
      </c>
      <c r="U80" s="122">
        <v>1</v>
      </c>
      <c r="V80" s="122">
        <v>1</v>
      </c>
      <c r="W80" s="122">
        <v>1</v>
      </c>
      <c r="X80" s="122">
        <v>1</v>
      </c>
      <c r="Y80" s="122">
        <v>1</v>
      </c>
      <c r="Z80" s="122">
        <v>1</v>
      </c>
      <c r="AA80" s="122"/>
      <c r="AB80" s="122">
        <f t="shared" si="1"/>
        <v>19</v>
      </c>
    </row>
    <row r="81" spans="1:28">
      <c r="A81" s="122" t="s">
        <v>184</v>
      </c>
      <c r="B81" s="122" t="s">
        <v>185</v>
      </c>
      <c r="C81" s="122"/>
      <c r="D81" s="122"/>
      <c r="E81" s="122"/>
      <c r="F81" s="122"/>
      <c r="G81" s="122"/>
      <c r="H81" s="122"/>
      <c r="I81" s="122">
        <v>2</v>
      </c>
      <c r="J81" s="122">
        <v>2</v>
      </c>
      <c r="K81" s="122">
        <v>2</v>
      </c>
      <c r="L81" s="122">
        <v>1</v>
      </c>
      <c r="M81" s="122">
        <v>2</v>
      </c>
      <c r="N81" s="122">
        <v>1</v>
      </c>
      <c r="O81" s="122">
        <v>2</v>
      </c>
      <c r="P81" s="122">
        <v>2</v>
      </c>
      <c r="Q81" s="122">
        <v>2</v>
      </c>
      <c r="R81" s="122">
        <v>2</v>
      </c>
      <c r="S81" s="122">
        <v>2</v>
      </c>
      <c r="T81" s="122">
        <v>2</v>
      </c>
      <c r="U81" s="122">
        <v>2</v>
      </c>
      <c r="V81" s="122">
        <v>2</v>
      </c>
      <c r="W81" s="122">
        <v>2</v>
      </c>
      <c r="X81" s="122">
        <v>2</v>
      </c>
      <c r="Y81" s="122">
        <v>2</v>
      </c>
      <c r="Z81" s="122">
        <v>2</v>
      </c>
      <c r="AA81" s="122"/>
      <c r="AB81" s="122">
        <f t="shared" si="1"/>
        <v>34</v>
      </c>
    </row>
    <row r="82" spans="1:28">
      <c r="A82" s="122" t="s">
        <v>186</v>
      </c>
      <c r="B82" s="122" t="s">
        <v>187</v>
      </c>
      <c r="C82" s="122"/>
      <c r="D82" s="122"/>
      <c r="E82" s="122"/>
      <c r="F82" s="122"/>
      <c r="G82" s="122"/>
      <c r="H82" s="122"/>
      <c r="I82" s="122">
        <v>1</v>
      </c>
      <c r="J82" s="122">
        <v>1</v>
      </c>
      <c r="K82" s="122">
        <v>1</v>
      </c>
      <c r="L82" s="122">
        <v>1</v>
      </c>
      <c r="M82" s="122">
        <v>1</v>
      </c>
      <c r="N82" s="122">
        <v>1</v>
      </c>
      <c r="O82" s="122">
        <v>1</v>
      </c>
      <c r="P82" s="122">
        <v>1</v>
      </c>
      <c r="Q82" s="122">
        <v>1</v>
      </c>
      <c r="R82" s="122">
        <v>1</v>
      </c>
      <c r="S82" s="122">
        <v>1</v>
      </c>
      <c r="T82" s="122">
        <v>1</v>
      </c>
      <c r="U82" s="122">
        <v>1</v>
      </c>
      <c r="V82" s="122">
        <v>1</v>
      </c>
      <c r="W82" s="122">
        <v>1</v>
      </c>
      <c r="X82" s="122">
        <v>1</v>
      </c>
      <c r="Y82" s="122">
        <v>1</v>
      </c>
      <c r="Z82" s="122">
        <v>1</v>
      </c>
      <c r="AA82" s="122"/>
      <c r="AB82" s="122">
        <f t="shared" si="1"/>
        <v>18</v>
      </c>
    </row>
    <row r="83" spans="1:28">
      <c r="A83" s="122" t="s">
        <v>188</v>
      </c>
      <c r="B83" s="122" t="s">
        <v>189</v>
      </c>
      <c r="C83" s="122"/>
      <c r="D83" s="122"/>
      <c r="E83" s="122"/>
      <c r="F83" s="122"/>
      <c r="G83" s="122">
        <v>1</v>
      </c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>
        <f t="shared" si="1"/>
        <v>1</v>
      </c>
    </row>
    <row r="84" spans="1:28">
      <c r="A84" s="122" t="s">
        <v>190</v>
      </c>
      <c r="B84" s="122" t="s">
        <v>191</v>
      </c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>
        <v>2</v>
      </c>
      <c r="AB84" s="122">
        <f t="shared" si="1"/>
        <v>2</v>
      </c>
    </row>
    <row r="85" spans="1:28">
      <c r="A85" s="122" t="s">
        <v>192</v>
      </c>
      <c r="B85" s="123" t="s">
        <v>193</v>
      </c>
      <c r="C85" s="122"/>
      <c r="D85" s="122"/>
      <c r="E85" s="122"/>
      <c r="F85" s="122"/>
      <c r="G85" s="122">
        <v>1</v>
      </c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>
        <f t="shared" si="1"/>
        <v>1</v>
      </c>
    </row>
    <row r="86" spans="1:28">
      <c r="A86" s="122" t="s">
        <v>194</v>
      </c>
      <c r="B86" s="127" t="s">
        <v>195</v>
      </c>
      <c r="C86" s="122"/>
      <c r="D86" s="122"/>
      <c r="E86" s="122"/>
      <c r="F86" s="122">
        <v>1</v>
      </c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>
        <f t="shared" si="1"/>
        <v>1</v>
      </c>
    </row>
    <row r="87" spans="1:28">
      <c r="A87" s="122" t="s">
        <v>196</v>
      </c>
      <c r="B87" s="127" t="s">
        <v>155</v>
      </c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>
        <f t="shared" si="1"/>
        <v>0</v>
      </c>
    </row>
    <row r="88" spans="1:28">
      <c r="A88" s="122" t="s">
        <v>197</v>
      </c>
      <c r="B88" s="127" t="s">
        <v>198</v>
      </c>
      <c r="C88" s="122"/>
      <c r="D88" s="122"/>
      <c r="E88" s="122"/>
      <c r="G88" s="122">
        <v>1</v>
      </c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>
        <f t="shared" si="1"/>
        <v>1</v>
      </c>
    </row>
    <row r="89" spans="1:28">
      <c r="A89" s="122" t="s">
        <v>199</v>
      </c>
      <c r="B89" s="127" t="s">
        <v>200</v>
      </c>
      <c r="C89" s="122"/>
      <c r="D89" s="122"/>
      <c r="E89" s="122"/>
      <c r="F89" s="122">
        <v>21</v>
      </c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>
        <f t="shared" si="1"/>
        <v>21</v>
      </c>
    </row>
    <row r="90" spans="1:28">
      <c r="A90" s="122" t="s">
        <v>201</v>
      </c>
      <c r="B90" s="127" t="s">
        <v>202</v>
      </c>
      <c r="C90" s="122"/>
      <c r="D90" s="122"/>
      <c r="E90" s="122"/>
      <c r="F90" s="122">
        <v>3</v>
      </c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>
        <f t="shared" si="1"/>
        <v>3</v>
      </c>
    </row>
    <row r="91" spans="1:28">
      <c r="A91" s="122" t="s">
        <v>203</v>
      </c>
      <c r="B91" s="136" t="s">
        <v>204</v>
      </c>
      <c r="C91" s="122"/>
      <c r="D91" s="122"/>
      <c r="E91" s="122">
        <v>1</v>
      </c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>
        <f t="shared" si="1"/>
        <v>1</v>
      </c>
    </row>
    <row r="92" spans="28:28">
      <c r="AB92" s="137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xmlns:etc="http://www.wps.cn/officeDocument/2017/etCustomData" ref="A2:AD92" etc:filterBottomFollowUsedRange="0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view="pageBreakPreview" zoomScaleNormal="100" workbookViewId="0">
      <pane ySplit="3" topLeftCell="A8" activePane="bottomLeft" state="frozen"/>
      <selection/>
      <selection pane="bottomLeft" activeCell="P13" sqref="P13"/>
    </sheetView>
  </sheetViews>
  <sheetFormatPr defaultColWidth="9" defaultRowHeight="14.25"/>
  <cols>
    <col min="1" max="1" width="5.5" style="3" customWidth="1"/>
    <col min="2" max="2" width="26.7333333333333" style="3" customWidth="1"/>
    <col min="3" max="3" width="9.75" style="3" customWidth="1"/>
    <col min="4" max="5" width="9.34166666666667" style="3" customWidth="1"/>
    <col min="6" max="9" width="8.80833333333333" style="5" customWidth="1"/>
    <col min="10" max="14" width="7.81666666666667" style="3" customWidth="1"/>
    <col min="15" max="15" width="9.23333333333333" style="3" customWidth="1"/>
    <col min="16" max="16" width="7.81666666666667" style="3" customWidth="1"/>
    <col min="17" max="17" width="9.34166666666667" style="3" customWidth="1"/>
    <col min="18" max="18" width="11.0833333333333" style="3" customWidth="1"/>
    <col min="19" max="19" width="10.5" style="37" customWidth="1"/>
    <col min="20" max="21" width="9" style="37" customWidth="1"/>
    <col min="22" max="22" width="10.375" style="37" customWidth="1"/>
    <col min="23" max="23" width="11.5" style="37" customWidth="1"/>
    <col min="24" max="24" width="9" style="37" customWidth="1"/>
    <col min="25" max="28" width="10.375" style="37" customWidth="1"/>
    <col min="29" max="29" width="12.625" style="37" customWidth="1"/>
    <col min="30" max="16384" width="9" style="37"/>
  </cols>
  <sheetData>
    <row r="1" ht="28" customHeight="1" spans="1:18">
      <c r="A1" s="8" t="s">
        <v>463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ht="20.1" customHeight="1" spans="1:18">
      <c r="A2" s="9" t="s">
        <v>1</v>
      </c>
      <c r="B2" s="9" t="s">
        <v>464</v>
      </c>
      <c r="C2" s="9" t="s">
        <v>343</v>
      </c>
      <c r="D2" s="9" t="s">
        <v>465</v>
      </c>
      <c r="E2" s="9"/>
      <c r="F2" s="9"/>
      <c r="G2" s="9" t="s">
        <v>466</v>
      </c>
      <c r="H2" s="9"/>
      <c r="I2" s="9"/>
      <c r="J2" s="9" t="s">
        <v>28</v>
      </c>
      <c r="K2" s="9"/>
      <c r="L2" s="9"/>
      <c r="M2" s="9"/>
      <c r="N2" s="9"/>
      <c r="O2" s="9"/>
      <c r="P2" s="9"/>
      <c r="Q2" s="9" t="s">
        <v>467</v>
      </c>
      <c r="R2" s="9" t="s">
        <v>347</v>
      </c>
    </row>
    <row r="3" ht="20.1" customHeight="1" spans="1:18">
      <c r="A3" s="9"/>
      <c r="B3" s="9"/>
      <c r="C3" s="9"/>
      <c r="D3" s="9" t="s">
        <v>441</v>
      </c>
      <c r="E3" s="9" t="s">
        <v>442</v>
      </c>
      <c r="F3" s="10" t="s">
        <v>468</v>
      </c>
      <c r="G3" s="9" t="s">
        <v>3</v>
      </c>
      <c r="H3" s="9" t="s">
        <v>4</v>
      </c>
      <c r="I3" s="10" t="s">
        <v>469</v>
      </c>
      <c r="J3" s="9" t="s">
        <v>470</v>
      </c>
      <c r="K3" s="9" t="s">
        <v>471</v>
      </c>
      <c r="L3" s="9" t="s">
        <v>472</v>
      </c>
      <c r="M3" s="9" t="s">
        <v>473</v>
      </c>
      <c r="N3" s="9" t="s">
        <v>474</v>
      </c>
      <c r="O3" s="9" t="s">
        <v>475</v>
      </c>
      <c r="P3" s="9" t="s">
        <v>429</v>
      </c>
      <c r="Q3" s="9" t="s">
        <v>476</v>
      </c>
      <c r="R3" s="9"/>
    </row>
    <row r="4" ht="30" customHeight="1" spans="1:18">
      <c r="A4" s="11">
        <v>1</v>
      </c>
      <c r="B4" s="16" t="s">
        <v>447</v>
      </c>
      <c r="C4" s="11" t="s">
        <v>477</v>
      </c>
      <c r="D4" s="14">
        <f>600-30</f>
        <v>570</v>
      </c>
      <c r="E4" s="14">
        <f>1400-20</f>
        <v>1380</v>
      </c>
      <c r="F4" s="15">
        <f t="shared" ref="F4:F14" si="0">D4*E4/1000000</f>
        <v>0.79</v>
      </c>
      <c r="G4" s="11"/>
      <c r="H4" s="11"/>
      <c r="I4" s="15"/>
      <c r="J4" s="14">
        <v>4</v>
      </c>
      <c r="K4" s="14">
        <v>4</v>
      </c>
      <c r="L4" s="14">
        <v>4</v>
      </c>
      <c r="M4" s="14">
        <v>4</v>
      </c>
      <c r="N4" s="14">
        <v>4</v>
      </c>
      <c r="O4" s="11"/>
      <c r="P4" s="11">
        <f>J4+K4+L4+M4*8+N4+O4</f>
        <v>48</v>
      </c>
      <c r="Q4" s="15">
        <f>P4*F4</f>
        <v>37.92</v>
      </c>
      <c r="R4" s="28" t="s">
        <v>478</v>
      </c>
    </row>
    <row r="5" ht="33" customHeight="1" spans="1:18">
      <c r="A5" s="11">
        <v>2</v>
      </c>
      <c r="B5" s="16" t="s">
        <v>448</v>
      </c>
      <c r="C5" s="11" t="s">
        <v>479</v>
      </c>
      <c r="D5" s="14">
        <f>1500-30</f>
        <v>1470</v>
      </c>
      <c r="E5" s="14">
        <f>1400-20</f>
        <v>1380</v>
      </c>
      <c r="F5" s="15">
        <f t="shared" si="0"/>
        <v>2.03</v>
      </c>
      <c r="G5" s="11"/>
      <c r="H5" s="11"/>
      <c r="I5" s="15"/>
      <c r="J5" s="14">
        <v>4</v>
      </c>
      <c r="K5" s="14">
        <v>4</v>
      </c>
      <c r="L5" s="14">
        <v>4</v>
      </c>
      <c r="M5" s="14">
        <v>4</v>
      </c>
      <c r="N5" s="14">
        <v>4</v>
      </c>
      <c r="O5" s="11"/>
      <c r="P5" s="11">
        <f>J5+K5+L5+M5*8+N5+O5</f>
        <v>48</v>
      </c>
      <c r="Q5" s="17">
        <f>P5*F5</f>
        <v>97.44</v>
      </c>
      <c r="R5" s="28" t="s">
        <v>478</v>
      </c>
    </row>
    <row r="6" ht="40" customHeight="1" spans="1:18">
      <c r="A6" s="11">
        <v>3</v>
      </c>
      <c r="B6" s="16" t="s">
        <v>448</v>
      </c>
      <c r="C6" s="11" t="s">
        <v>480</v>
      </c>
      <c r="D6" s="14">
        <f>2000-30</f>
        <v>1970</v>
      </c>
      <c r="E6" s="14">
        <f>1700-20</f>
        <v>1680</v>
      </c>
      <c r="F6" s="15">
        <f t="shared" si="0"/>
        <v>3.31</v>
      </c>
      <c r="G6" s="11"/>
      <c r="H6" s="11"/>
      <c r="I6" s="15"/>
      <c r="J6" s="14">
        <v>2</v>
      </c>
      <c r="K6" s="14">
        <v>2</v>
      </c>
      <c r="L6" s="14">
        <v>2</v>
      </c>
      <c r="M6" s="14">
        <v>2</v>
      </c>
      <c r="N6" s="14">
        <v>2</v>
      </c>
      <c r="O6" s="11"/>
      <c r="P6" s="11">
        <f t="shared" ref="P5:P14" si="1">J6+K6+L6+M6*8+N6+O6</f>
        <v>24</v>
      </c>
      <c r="Q6" s="15">
        <f t="shared" ref="Q5:Q14" si="2">P6*F6</f>
        <v>79.44</v>
      </c>
      <c r="R6" s="28" t="s">
        <v>478</v>
      </c>
    </row>
    <row r="7" ht="32" customHeight="1" spans="1:18">
      <c r="A7" s="11">
        <v>4</v>
      </c>
      <c r="B7" s="16" t="s">
        <v>448</v>
      </c>
      <c r="C7" s="11" t="s">
        <v>481</v>
      </c>
      <c r="D7" s="14">
        <f>3200-30</f>
        <v>3170</v>
      </c>
      <c r="E7" s="14">
        <f>1700-20</f>
        <v>1680</v>
      </c>
      <c r="F7" s="15">
        <f t="shared" si="0"/>
        <v>5.33</v>
      </c>
      <c r="G7" s="11"/>
      <c r="H7" s="11"/>
      <c r="I7" s="15"/>
      <c r="J7" s="14">
        <v>2</v>
      </c>
      <c r="K7" s="14">
        <v>2</v>
      </c>
      <c r="L7" s="14">
        <v>2</v>
      </c>
      <c r="M7" s="14">
        <v>2</v>
      </c>
      <c r="N7" s="14">
        <v>2</v>
      </c>
      <c r="O7" s="14"/>
      <c r="P7" s="14">
        <f t="shared" si="1"/>
        <v>24</v>
      </c>
      <c r="Q7" s="17">
        <f t="shared" si="2"/>
        <v>127.92</v>
      </c>
      <c r="R7" s="28" t="s">
        <v>478</v>
      </c>
    </row>
    <row r="8" ht="35" customHeight="1" spans="1:18">
      <c r="A8" s="11">
        <v>5</v>
      </c>
      <c r="B8" s="16" t="s">
        <v>449</v>
      </c>
      <c r="C8" s="11" t="s">
        <v>482</v>
      </c>
      <c r="D8" s="14">
        <f>1200-30</f>
        <v>1170</v>
      </c>
      <c r="E8" s="14">
        <f>1400-20</f>
        <v>1380</v>
      </c>
      <c r="F8" s="15">
        <f t="shared" si="0"/>
        <v>1.61</v>
      </c>
      <c r="G8" s="11"/>
      <c r="H8" s="11"/>
      <c r="I8" s="15"/>
      <c r="J8" s="14">
        <v>2</v>
      </c>
      <c r="K8" s="11"/>
      <c r="L8" s="14">
        <v>2</v>
      </c>
      <c r="M8" s="14">
        <v>2</v>
      </c>
      <c r="N8" s="14">
        <v>2</v>
      </c>
      <c r="O8" s="14">
        <v>2</v>
      </c>
      <c r="P8" s="14">
        <f t="shared" si="1"/>
        <v>24</v>
      </c>
      <c r="Q8" s="15">
        <f t="shared" si="2"/>
        <v>38.64</v>
      </c>
      <c r="R8" s="28" t="s">
        <v>478</v>
      </c>
    </row>
    <row r="9" ht="39" customHeight="1" spans="1:18">
      <c r="A9" s="11">
        <v>6</v>
      </c>
      <c r="B9" s="16" t="s">
        <v>449</v>
      </c>
      <c r="C9" s="11" t="s">
        <v>483</v>
      </c>
      <c r="D9" s="11">
        <f>1200-30</f>
        <v>1170</v>
      </c>
      <c r="E9" s="19">
        <f>900-20</f>
        <v>880</v>
      </c>
      <c r="F9" s="15">
        <f t="shared" si="0"/>
        <v>1.03</v>
      </c>
      <c r="G9" s="11"/>
      <c r="H9" s="11"/>
      <c r="I9" s="15"/>
      <c r="J9" s="11"/>
      <c r="K9" s="11">
        <v>2</v>
      </c>
      <c r="L9" s="11"/>
      <c r="M9" s="11"/>
      <c r="N9" s="11"/>
      <c r="O9" s="11"/>
      <c r="P9" s="11">
        <f t="shared" si="1"/>
        <v>2</v>
      </c>
      <c r="Q9" s="15">
        <f t="shared" si="2"/>
        <v>2.06</v>
      </c>
      <c r="R9" s="28" t="s">
        <v>478</v>
      </c>
    </row>
    <row r="10" ht="44" customHeight="1" spans="1:18">
      <c r="A10" s="11">
        <v>7</v>
      </c>
      <c r="B10" s="16" t="s">
        <v>449</v>
      </c>
      <c r="C10" s="11" t="s">
        <v>484</v>
      </c>
      <c r="D10" s="14">
        <f>1200-30</f>
        <v>1170</v>
      </c>
      <c r="E10" s="14">
        <f>1400-20</f>
        <v>1380</v>
      </c>
      <c r="F10" s="15">
        <f t="shared" si="0"/>
        <v>1.61</v>
      </c>
      <c r="G10" s="11"/>
      <c r="H10" s="11"/>
      <c r="I10" s="15"/>
      <c r="J10" s="11"/>
      <c r="K10" s="11"/>
      <c r="L10" s="11"/>
      <c r="M10" s="11"/>
      <c r="N10" s="11"/>
      <c r="O10" s="14">
        <v>2</v>
      </c>
      <c r="P10" s="11">
        <f t="shared" si="1"/>
        <v>2</v>
      </c>
      <c r="Q10" s="15">
        <f t="shared" si="2"/>
        <v>3.22</v>
      </c>
      <c r="R10" s="28" t="s">
        <v>478</v>
      </c>
    </row>
    <row r="11" ht="46" customHeight="1" spans="1:18">
      <c r="A11" s="11">
        <v>8</v>
      </c>
      <c r="B11" s="16" t="s">
        <v>450</v>
      </c>
      <c r="C11" s="11" t="s">
        <v>485</v>
      </c>
      <c r="D11" s="14">
        <f>1200-30</f>
        <v>1170</v>
      </c>
      <c r="E11" s="14">
        <f>1400-20</f>
        <v>1380</v>
      </c>
      <c r="F11" s="15">
        <f t="shared" si="0"/>
        <v>1.61</v>
      </c>
      <c r="G11" s="11"/>
      <c r="H11" s="11"/>
      <c r="I11" s="15"/>
      <c r="J11" s="11"/>
      <c r="K11" s="11">
        <v>4</v>
      </c>
      <c r="L11" s="11">
        <v>4</v>
      </c>
      <c r="M11" s="11">
        <v>4</v>
      </c>
      <c r="N11" s="11">
        <v>4</v>
      </c>
      <c r="O11" s="11"/>
      <c r="P11" s="14">
        <f t="shared" si="1"/>
        <v>44</v>
      </c>
      <c r="Q11" s="15">
        <f t="shared" si="2"/>
        <v>70.84</v>
      </c>
      <c r="R11" s="28" t="s">
        <v>478</v>
      </c>
    </row>
    <row r="12" ht="46" customHeight="1" spans="1:19">
      <c r="A12" s="11">
        <v>9</v>
      </c>
      <c r="B12" s="16" t="s">
        <v>452</v>
      </c>
      <c r="C12" s="11" t="s">
        <v>486</v>
      </c>
      <c r="D12" s="11">
        <f>2400-30</f>
        <v>2370</v>
      </c>
      <c r="E12" s="11">
        <v>2280</v>
      </c>
      <c r="F12" s="15">
        <f t="shared" si="0"/>
        <v>5.4</v>
      </c>
      <c r="G12" s="11"/>
      <c r="H12" s="11"/>
      <c r="I12" s="15"/>
      <c r="J12" s="11">
        <v>4</v>
      </c>
      <c r="K12" s="11">
        <v>4</v>
      </c>
      <c r="L12" s="11">
        <v>4</v>
      </c>
      <c r="M12" s="11">
        <v>4</v>
      </c>
      <c r="N12" s="11">
        <v>4</v>
      </c>
      <c r="O12" s="11"/>
      <c r="P12" s="14">
        <f t="shared" si="1"/>
        <v>48</v>
      </c>
      <c r="Q12" s="15">
        <f t="shared" si="2"/>
        <v>259.2</v>
      </c>
      <c r="R12" s="28" t="s">
        <v>487</v>
      </c>
      <c r="S12" s="7"/>
    </row>
    <row r="13" ht="35" customHeight="1" spans="1:18">
      <c r="A13" s="11">
        <v>10</v>
      </c>
      <c r="B13" s="16" t="s">
        <v>451</v>
      </c>
      <c r="C13" s="11" t="s">
        <v>488</v>
      </c>
      <c r="D13" s="11">
        <f>1800-30</f>
        <v>1770</v>
      </c>
      <c r="E13" s="11">
        <v>2280</v>
      </c>
      <c r="F13" s="15">
        <f t="shared" si="0"/>
        <v>4.04</v>
      </c>
      <c r="G13" s="11"/>
      <c r="H13" s="11"/>
      <c r="I13" s="15"/>
      <c r="J13" s="11">
        <v>4</v>
      </c>
      <c r="K13" s="11">
        <v>4</v>
      </c>
      <c r="L13" s="11">
        <v>4</v>
      </c>
      <c r="M13" s="11">
        <v>4</v>
      </c>
      <c r="N13" s="11">
        <v>4</v>
      </c>
      <c r="O13" s="11"/>
      <c r="P13" s="14">
        <f t="shared" si="1"/>
        <v>48</v>
      </c>
      <c r="Q13" s="15">
        <f t="shared" si="2"/>
        <v>193.92</v>
      </c>
      <c r="R13" s="28" t="s">
        <v>487</v>
      </c>
    </row>
    <row r="14" ht="36" customHeight="1" spans="1:18">
      <c r="A14" s="11">
        <v>11</v>
      </c>
      <c r="B14" s="20" t="s">
        <v>451</v>
      </c>
      <c r="C14" s="11" t="s">
        <v>489</v>
      </c>
      <c r="D14" s="11">
        <f>1600-30</f>
        <v>1570</v>
      </c>
      <c r="E14" s="11">
        <v>2280</v>
      </c>
      <c r="F14" s="15">
        <f t="shared" si="0"/>
        <v>3.58</v>
      </c>
      <c r="G14" s="11"/>
      <c r="H14" s="11"/>
      <c r="I14" s="15"/>
      <c r="J14" s="11">
        <v>4</v>
      </c>
      <c r="K14" s="11">
        <v>4</v>
      </c>
      <c r="L14" s="11">
        <v>4</v>
      </c>
      <c r="M14" s="11">
        <v>4</v>
      </c>
      <c r="N14" s="11">
        <v>4</v>
      </c>
      <c r="O14" s="11"/>
      <c r="P14" s="14">
        <f t="shared" si="1"/>
        <v>48</v>
      </c>
      <c r="Q14" s="15">
        <f t="shared" si="2"/>
        <v>171.84</v>
      </c>
      <c r="R14" s="28" t="s">
        <v>487</v>
      </c>
    </row>
    <row r="15" ht="26" customHeight="1" spans="1:18">
      <c r="A15" s="21" t="s">
        <v>429</v>
      </c>
      <c r="B15" s="22"/>
      <c r="C15" s="11"/>
      <c r="D15" s="21"/>
      <c r="E15" s="21"/>
      <c r="F15" s="15"/>
      <c r="G15" s="11"/>
      <c r="H15" s="11"/>
      <c r="I15" s="15"/>
      <c r="J15" s="11"/>
      <c r="K15" s="11"/>
      <c r="L15" s="11"/>
      <c r="M15" s="11"/>
      <c r="N15" s="11"/>
      <c r="O15" s="11"/>
      <c r="P15" s="11">
        <f>SUM(P4:P14)</f>
        <v>360</v>
      </c>
      <c r="Q15" s="26">
        <f>SUM(Q4:Q14)</f>
        <v>1082.44</v>
      </c>
      <c r="R15" s="29"/>
    </row>
    <row r="16" s="5" customFormat="1" spans="1:18">
      <c r="A16" s="3"/>
      <c r="B16" s="3"/>
      <c r="C16" s="3"/>
      <c r="D16" s="3"/>
      <c r="E16" s="3"/>
      <c r="J16" s="3"/>
      <c r="K16" s="3"/>
      <c r="L16" s="3"/>
      <c r="M16" s="3"/>
      <c r="N16" s="3"/>
      <c r="O16" s="3"/>
      <c r="P16" s="3"/>
      <c r="Q16" s="3"/>
      <c r="R16" s="3"/>
    </row>
    <row r="18" s="5" customFormat="1" spans="1:18">
      <c r="A18" s="3"/>
      <c r="B18" s="3"/>
      <c r="C18" s="3"/>
      <c r="D18" s="3"/>
      <c r="E18" s="3"/>
      <c r="J18" s="3"/>
      <c r="K18" s="3"/>
      <c r="L18" s="3"/>
      <c r="M18" s="3"/>
      <c r="N18" s="3"/>
      <c r="O18" s="3"/>
      <c r="P18" s="3"/>
      <c r="Q18" s="3"/>
      <c r="R18" s="3"/>
    </row>
  </sheetData>
  <sheetProtection selectLockedCells="1"/>
  <autoFilter xmlns:etc="http://www.wps.cn/officeDocument/2017/etCustomData" ref="A3:R15" etc:filterBottomFollowUsedRange="0">
    <extLst/>
  </autoFilter>
  <mergeCells count="8">
    <mergeCell ref="A1:R1"/>
    <mergeCell ref="D2:F2"/>
    <mergeCell ref="G2:I2"/>
    <mergeCell ref="J2:P2"/>
    <mergeCell ref="A2:A3"/>
    <mergeCell ref="B2:B3"/>
    <mergeCell ref="C2:C3"/>
    <mergeCell ref="R2:R3"/>
  </mergeCells>
  <printOptions horizontalCentered="1"/>
  <pageMargins left="0.393055555555556" right="0.393055555555556" top="0.984027777777778" bottom="0.984027777777778" header="0.511805555555556" footer="0.511805555555556"/>
  <pageSetup paperSize="9" scale="65" orientation="landscape" horizontalDpi="600"/>
  <headerFooter alignWithMargins="0"/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view="pageBreakPreview" zoomScaleNormal="100" workbookViewId="0">
      <pane ySplit="3" topLeftCell="A7" activePane="bottomLeft" state="frozen"/>
      <selection/>
      <selection pane="bottomLeft" activeCell="P15" sqref="P15"/>
    </sheetView>
  </sheetViews>
  <sheetFormatPr defaultColWidth="9" defaultRowHeight="14.25"/>
  <cols>
    <col min="1" max="1" width="5.5" style="3" customWidth="1"/>
    <col min="2" max="2" width="26.7333333333333" style="4" customWidth="1"/>
    <col min="3" max="3" width="13.85" style="4" customWidth="1"/>
    <col min="4" max="4" width="7.06666666666667" style="3" customWidth="1"/>
    <col min="5" max="5" width="9.34166666666667" style="3" customWidth="1"/>
    <col min="6" max="6" width="8.80833333333333" style="5" customWidth="1"/>
    <col min="7" max="8" width="5.64166666666667" style="3" customWidth="1"/>
    <col min="9" max="9" width="5.64166666666667" style="5" customWidth="1"/>
    <col min="10" max="14" width="8.03333333333333" style="3" customWidth="1"/>
    <col min="15" max="15" width="9.375" style="3" customWidth="1"/>
    <col min="16" max="16" width="8.03333333333333" style="3" customWidth="1"/>
    <col min="17" max="17" width="9.34166666666667" style="3" customWidth="1"/>
    <col min="18" max="18" width="11.0833333333333" style="6" customWidth="1"/>
    <col min="19" max="19" width="15.625" style="7" customWidth="1"/>
    <col min="20" max="21" width="9" style="7" customWidth="1"/>
    <col min="22" max="22" width="10.375" style="7" customWidth="1"/>
    <col min="23" max="23" width="11.5" style="7" customWidth="1"/>
    <col min="24" max="24" width="9" style="7" customWidth="1"/>
    <col min="25" max="28" width="10.375" style="7" customWidth="1"/>
    <col min="29" max="29" width="12.625" style="7" customWidth="1"/>
    <col min="30" max="16384" width="9" style="7"/>
  </cols>
  <sheetData>
    <row r="1" ht="28" customHeight="1" spans="1:18">
      <c r="A1" s="8" t="s">
        <v>490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27"/>
    </row>
    <row r="2" s="1" customFormat="1" ht="20.1" customHeight="1" spans="1:18">
      <c r="A2" s="9" t="s">
        <v>1</v>
      </c>
      <c r="B2" s="9" t="s">
        <v>491</v>
      </c>
      <c r="C2" s="9" t="s">
        <v>343</v>
      </c>
      <c r="D2" s="9" t="s">
        <v>492</v>
      </c>
      <c r="E2" s="9"/>
      <c r="F2" s="9"/>
      <c r="G2" s="9" t="s">
        <v>466</v>
      </c>
      <c r="H2" s="9"/>
      <c r="I2" s="9"/>
      <c r="J2" s="31" t="s">
        <v>28</v>
      </c>
      <c r="K2" s="31"/>
      <c r="L2" s="31"/>
      <c r="M2" s="31"/>
      <c r="N2" s="31"/>
      <c r="O2" s="31"/>
      <c r="P2" s="31"/>
      <c r="Q2" s="9" t="s">
        <v>467</v>
      </c>
      <c r="R2" s="9" t="s">
        <v>347</v>
      </c>
    </row>
    <row r="3" s="1" customFormat="1" ht="20.1" customHeight="1" spans="1:18">
      <c r="A3" s="9"/>
      <c r="B3" s="9"/>
      <c r="C3" s="9"/>
      <c r="D3" s="9" t="s">
        <v>441</v>
      </c>
      <c r="E3" s="9" t="s">
        <v>442</v>
      </c>
      <c r="F3" s="10" t="s">
        <v>468</v>
      </c>
      <c r="G3" s="9" t="s">
        <v>3</v>
      </c>
      <c r="H3" s="9" t="s">
        <v>4</v>
      </c>
      <c r="I3" s="10" t="s">
        <v>469</v>
      </c>
      <c r="J3" s="9" t="s">
        <v>470</v>
      </c>
      <c r="K3" s="9" t="s">
        <v>471</v>
      </c>
      <c r="L3" s="9" t="s">
        <v>472</v>
      </c>
      <c r="M3" s="9" t="s">
        <v>493</v>
      </c>
      <c r="N3" s="9" t="s">
        <v>494</v>
      </c>
      <c r="O3" s="9" t="s">
        <v>495</v>
      </c>
      <c r="P3" s="9" t="s">
        <v>429</v>
      </c>
      <c r="Q3" s="9" t="s">
        <v>476</v>
      </c>
      <c r="R3" s="9"/>
    </row>
    <row r="4" ht="30" customHeight="1" spans="1:20">
      <c r="A4" s="11">
        <v>1</v>
      </c>
      <c r="B4" s="16" t="s">
        <v>447</v>
      </c>
      <c r="C4" s="30" t="s">
        <v>496</v>
      </c>
      <c r="D4" s="14">
        <f>600-30</f>
        <v>570</v>
      </c>
      <c r="E4" s="14">
        <f t="shared" ref="E4:E8" si="0">1400-20</f>
        <v>1380</v>
      </c>
      <c r="F4" s="15">
        <f t="shared" ref="F4:F15" si="1">D4*E4/1000000</f>
        <v>0.79</v>
      </c>
      <c r="G4" s="11"/>
      <c r="H4" s="11"/>
      <c r="I4" s="15"/>
      <c r="J4" s="32">
        <v>6</v>
      </c>
      <c r="K4" s="32">
        <v>6</v>
      </c>
      <c r="L4" s="32">
        <v>6</v>
      </c>
      <c r="M4" s="32">
        <v>6</v>
      </c>
      <c r="N4" s="32">
        <v>6</v>
      </c>
      <c r="O4" s="33">
        <v>-2</v>
      </c>
      <c r="P4" s="34">
        <f>J4+K4+L4+M4*4+N4+O4</f>
        <v>46</v>
      </c>
      <c r="Q4" s="15">
        <f>P4*F4</f>
        <v>36.34</v>
      </c>
      <c r="R4" s="28" t="s">
        <v>478</v>
      </c>
      <c r="S4" s="1"/>
      <c r="T4" s="1"/>
    </row>
    <row r="5" ht="33" customHeight="1" spans="1:20">
      <c r="A5" s="11">
        <v>2</v>
      </c>
      <c r="B5" s="16" t="s">
        <v>448</v>
      </c>
      <c r="C5" s="11" t="s">
        <v>477</v>
      </c>
      <c r="D5" s="14">
        <f>900-30</f>
        <v>870</v>
      </c>
      <c r="E5" s="14">
        <f t="shared" si="0"/>
        <v>1380</v>
      </c>
      <c r="F5" s="15">
        <f t="shared" si="1"/>
        <v>1.2</v>
      </c>
      <c r="G5" s="11"/>
      <c r="H5" s="11"/>
      <c r="I5" s="15"/>
      <c r="J5" s="32">
        <v>3</v>
      </c>
      <c r="K5" s="32">
        <v>3</v>
      </c>
      <c r="L5" s="32">
        <v>6</v>
      </c>
      <c r="M5" s="32">
        <v>6</v>
      </c>
      <c r="N5" s="32">
        <v>6</v>
      </c>
      <c r="O5" s="33">
        <v>-1</v>
      </c>
      <c r="P5" s="34">
        <f>J5+K5+L5+M5*4+N5+O5-1</f>
        <v>40</v>
      </c>
      <c r="Q5" s="15">
        <f>P5*F5</f>
        <v>48</v>
      </c>
      <c r="R5" s="28" t="s">
        <v>478</v>
      </c>
      <c r="S5" s="1"/>
      <c r="T5" s="1"/>
    </row>
    <row r="6" ht="40" customHeight="1" spans="1:20">
      <c r="A6" s="11">
        <v>3</v>
      </c>
      <c r="B6" s="16" t="s">
        <v>448</v>
      </c>
      <c r="C6" s="11" t="s">
        <v>479</v>
      </c>
      <c r="D6" s="14">
        <f>1500-30</f>
        <v>1470</v>
      </c>
      <c r="E6" s="14">
        <f t="shared" si="0"/>
        <v>1380</v>
      </c>
      <c r="F6" s="15">
        <f t="shared" si="1"/>
        <v>2.03</v>
      </c>
      <c r="G6" s="11"/>
      <c r="H6" s="11"/>
      <c r="I6" s="15"/>
      <c r="J6" s="32">
        <v>6</v>
      </c>
      <c r="K6" s="32">
        <v>6</v>
      </c>
      <c r="L6" s="32">
        <v>6</v>
      </c>
      <c r="M6" s="32">
        <v>6</v>
      </c>
      <c r="N6" s="32">
        <v>6</v>
      </c>
      <c r="O6" s="33">
        <v>-2</v>
      </c>
      <c r="P6" s="34">
        <f>J6+K6+L6+M6*4+N6+O6-2</f>
        <v>44</v>
      </c>
      <c r="Q6" s="15">
        <f>P6*F6</f>
        <v>89.32</v>
      </c>
      <c r="R6" s="28" t="s">
        <v>478</v>
      </c>
      <c r="S6" s="1"/>
      <c r="T6" s="1"/>
    </row>
    <row r="7" ht="32" customHeight="1" spans="1:20">
      <c r="A7" s="11">
        <v>4</v>
      </c>
      <c r="B7" s="16" t="s">
        <v>448</v>
      </c>
      <c r="C7" s="11" t="s">
        <v>481</v>
      </c>
      <c r="D7" s="14">
        <f>1500-30</f>
        <v>1470</v>
      </c>
      <c r="E7" s="14">
        <f t="shared" si="0"/>
        <v>1380</v>
      </c>
      <c r="F7" s="15">
        <f t="shared" si="1"/>
        <v>2.03</v>
      </c>
      <c r="G7" s="11"/>
      <c r="H7" s="11"/>
      <c r="I7" s="15"/>
      <c r="J7" s="32">
        <v>3</v>
      </c>
      <c r="K7" s="32">
        <v>3</v>
      </c>
      <c r="L7" s="34"/>
      <c r="M7" s="34"/>
      <c r="N7" s="34"/>
      <c r="O7" s="33">
        <v>-1</v>
      </c>
      <c r="P7" s="34">
        <f>J7+K7+L7+M7*4+N7+O7-1</f>
        <v>4</v>
      </c>
      <c r="Q7" s="15">
        <f t="shared" ref="Q5:Q15" si="2">P7*F7</f>
        <v>8.12</v>
      </c>
      <c r="R7" s="28" t="s">
        <v>478</v>
      </c>
      <c r="S7" s="36"/>
      <c r="T7" s="1"/>
    </row>
    <row r="8" ht="35" customHeight="1" spans="1:20">
      <c r="A8" s="11">
        <v>5</v>
      </c>
      <c r="B8" s="16" t="s">
        <v>448</v>
      </c>
      <c r="C8" s="11" t="s">
        <v>497</v>
      </c>
      <c r="D8" s="11">
        <f>1600-30</f>
        <v>1570</v>
      </c>
      <c r="E8" s="11">
        <f t="shared" si="0"/>
        <v>1380</v>
      </c>
      <c r="F8" s="15">
        <f t="shared" si="1"/>
        <v>2.17</v>
      </c>
      <c r="G8" s="11"/>
      <c r="H8" s="11"/>
      <c r="I8" s="15"/>
      <c r="J8" s="32">
        <v>3</v>
      </c>
      <c r="K8" s="32">
        <v>3</v>
      </c>
      <c r="L8" s="32">
        <v>6</v>
      </c>
      <c r="M8" s="32">
        <v>6</v>
      </c>
      <c r="N8" s="32">
        <v>6</v>
      </c>
      <c r="O8" s="35">
        <v>-1</v>
      </c>
      <c r="P8" s="34">
        <f t="shared" ref="P8:P15" si="3">J8+K8+L8+M8*4+N8+O8</f>
        <v>41</v>
      </c>
      <c r="Q8" s="15">
        <f t="shared" si="2"/>
        <v>88.97</v>
      </c>
      <c r="R8" s="28" t="s">
        <v>478</v>
      </c>
      <c r="S8" s="36" t="s">
        <v>498</v>
      </c>
      <c r="T8" s="1"/>
    </row>
    <row r="9" ht="39" customHeight="1" spans="1:20">
      <c r="A9" s="11">
        <v>6</v>
      </c>
      <c r="B9" s="16" t="s">
        <v>448</v>
      </c>
      <c r="C9" s="30" t="s">
        <v>499</v>
      </c>
      <c r="D9" s="14">
        <f>2100-30</f>
        <v>2070</v>
      </c>
      <c r="E9" s="14">
        <f>1700-20</f>
        <v>1680</v>
      </c>
      <c r="F9" s="15">
        <f t="shared" si="1"/>
        <v>3.48</v>
      </c>
      <c r="G9" s="11"/>
      <c r="H9" s="11"/>
      <c r="I9" s="15"/>
      <c r="J9" s="32">
        <v>4</v>
      </c>
      <c r="K9" s="32">
        <v>4</v>
      </c>
      <c r="L9" s="32">
        <v>4</v>
      </c>
      <c r="M9" s="32">
        <v>4</v>
      </c>
      <c r="N9" s="32">
        <v>4</v>
      </c>
      <c r="O9" s="33">
        <v>-2</v>
      </c>
      <c r="P9" s="34">
        <f t="shared" si="3"/>
        <v>30</v>
      </c>
      <c r="Q9" s="15">
        <f t="shared" si="2"/>
        <v>104.4</v>
      </c>
      <c r="R9" s="28" t="s">
        <v>478</v>
      </c>
      <c r="S9" s="36"/>
      <c r="T9" s="1"/>
    </row>
    <row r="10" ht="44" customHeight="1" spans="1:20">
      <c r="A10" s="11">
        <v>7</v>
      </c>
      <c r="B10" s="16" t="s">
        <v>448</v>
      </c>
      <c r="C10" s="11" t="s">
        <v>500</v>
      </c>
      <c r="D10" s="14">
        <f>3100-30</f>
        <v>3070</v>
      </c>
      <c r="E10" s="14">
        <f>1700-20</f>
        <v>1680</v>
      </c>
      <c r="F10" s="15">
        <f t="shared" si="1"/>
        <v>5.16</v>
      </c>
      <c r="G10" s="11"/>
      <c r="H10" s="11"/>
      <c r="I10" s="15"/>
      <c r="J10" s="32">
        <v>2</v>
      </c>
      <c r="K10" s="32">
        <v>2</v>
      </c>
      <c r="L10" s="32">
        <v>2</v>
      </c>
      <c r="M10" s="32">
        <v>2</v>
      </c>
      <c r="N10" s="32">
        <v>2</v>
      </c>
      <c r="O10" s="33"/>
      <c r="P10" s="34">
        <f t="shared" si="3"/>
        <v>16</v>
      </c>
      <c r="Q10" s="15">
        <f t="shared" si="2"/>
        <v>82.56</v>
      </c>
      <c r="R10" s="28" t="s">
        <v>478</v>
      </c>
      <c r="S10" s="36"/>
      <c r="T10" s="1"/>
    </row>
    <row r="11" ht="46" customHeight="1" spans="1:20">
      <c r="A11" s="11">
        <v>8</v>
      </c>
      <c r="B11" s="16" t="s">
        <v>449</v>
      </c>
      <c r="C11" s="11" t="s">
        <v>482</v>
      </c>
      <c r="D11" s="14">
        <f>1000-30</f>
        <v>970</v>
      </c>
      <c r="E11" s="14">
        <f>1400-20</f>
        <v>1380</v>
      </c>
      <c r="F11" s="15">
        <f t="shared" si="1"/>
        <v>1.34</v>
      </c>
      <c r="G11" s="11"/>
      <c r="H11" s="11"/>
      <c r="I11" s="15"/>
      <c r="J11" s="34"/>
      <c r="K11" s="34"/>
      <c r="L11" s="32">
        <v>3</v>
      </c>
      <c r="M11" s="32">
        <v>3</v>
      </c>
      <c r="N11" s="32">
        <v>3</v>
      </c>
      <c r="O11" s="33"/>
      <c r="P11" s="34">
        <f t="shared" si="3"/>
        <v>18</v>
      </c>
      <c r="Q11" s="15">
        <f t="shared" si="2"/>
        <v>24.12</v>
      </c>
      <c r="R11" s="28" t="s">
        <v>478</v>
      </c>
      <c r="S11" s="36"/>
      <c r="T11" s="1"/>
    </row>
    <row r="12" ht="46" customHeight="1" spans="1:20">
      <c r="A12" s="11">
        <v>9</v>
      </c>
      <c r="B12" s="16" t="s">
        <v>449</v>
      </c>
      <c r="C12" s="30" t="s">
        <v>501</v>
      </c>
      <c r="D12" s="14">
        <f>900-30</f>
        <v>870</v>
      </c>
      <c r="E12" s="14">
        <f>1200-20</f>
        <v>1180</v>
      </c>
      <c r="F12" s="15">
        <f t="shared" si="1"/>
        <v>1.03</v>
      </c>
      <c r="G12" s="11"/>
      <c r="H12" s="11"/>
      <c r="I12" s="15"/>
      <c r="J12" s="34"/>
      <c r="K12" s="32">
        <v>3</v>
      </c>
      <c r="L12" s="34"/>
      <c r="M12" s="34"/>
      <c r="N12" s="34"/>
      <c r="O12" s="33">
        <v>-1</v>
      </c>
      <c r="P12" s="34">
        <f t="shared" si="3"/>
        <v>2</v>
      </c>
      <c r="Q12" s="15">
        <f t="shared" si="2"/>
        <v>2.06</v>
      </c>
      <c r="R12" s="28" t="s">
        <v>478</v>
      </c>
      <c r="S12" s="36"/>
      <c r="T12" s="1"/>
    </row>
    <row r="13" ht="35" customHeight="1" spans="1:20">
      <c r="A13" s="11">
        <v>10</v>
      </c>
      <c r="B13" s="16" t="s">
        <v>449</v>
      </c>
      <c r="C13" s="30" t="s">
        <v>502</v>
      </c>
      <c r="D13" s="11">
        <f>1100-30</f>
        <v>1070</v>
      </c>
      <c r="E13" s="11">
        <f>2000-20</f>
        <v>1980</v>
      </c>
      <c r="F13" s="15">
        <f t="shared" si="1"/>
        <v>2.12</v>
      </c>
      <c r="G13" s="11"/>
      <c r="H13" s="11"/>
      <c r="I13" s="15"/>
      <c r="J13" s="32">
        <v>3</v>
      </c>
      <c r="K13" s="34"/>
      <c r="L13" s="34"/>
      <c r="M13" s="34"/>
      <c r="N13" s="34"/>
      <c r="O13" s="33">
        <v>-1</v>
      </c>
      <c r="P13" s="34">
        <f t="shared" si="3"/>
        <v>2</v>
      </c>
      <c r="Q13" s="15">
        <f t="shared" si="2"/>
        <v>4.24</v>
      </c>
      <c r="R13" s="28" t="s">
        <v>478</v>
      </c>
      <c r="S13" s="36"/>
      <c r="T13" s="1"/>
    </row>
    <row r="14" ht="34" customHeight="1" spans="1:20">
      <c r="A14" s="11">
        <v>11</v>
      </c>
      <c r="B14" s="16" t="s">
        <v>452</v>
      </c>
      <c r="C14" s="30" t="s">
        <v>486</v>
      </c>
      <c r="D14" s="11">
        <f>2400-30</f>
        <v>2370</v>
      </c>
      <c r="E14" s="14">
        <f>2300-20</f>
        <v>2280</v>
      </c>
      <c r="F14" s="15">
        <f t="shared" si="1"/>
        <v>5.4</v>
      </c>
      <c r="G14" s="11"/>
      <c r="H14" s="11"/>
      <c r="I14" s="15"/>
      <c r="J14" s="34">
        <v>6</v>
      </c>
      <c r="K14" s="34">
        <v>6</v>
      </c>
      <c r="L14" s="34">
        <v>6</v>
      </c>
      <c r="M14" s="34">
        <v>6</v>
      </c>
      <c r="N14" s="34">
        <v>6</v>
      </c>
      <c r="O14" s="35">
        <v>-2</v>
      </c>
      <c r="P14" s="34">
        <f t="shared" si="3"/>
        <v>46</v>
      </c>
      <c r="Q14" s="15">
        <f t="shared" si="2"/>
        <v>248.4</v>
      </c>
      <c r="R14" s="28" t="s">
        <v>487</v>
      </c>
      <c r="S14" s="36" t="s">
        <v>503</v>
      </c>
      <c r="T14" s="1"/>
    </row>
    <row r="15" ht="51" customHeight="1" spans="1:20">
      <c r="A15" s="11">
        <v>12</v>
      </c>
      <c r="B15" s="16" t="s">
        <v>451</v>
      </c>
      <c r="C15" s="30" t="s">
        <v>504</v>
      </c>
      <c r="D15" s="11">
        <f>1800-30</f>
        <v>1770</v>
      </c>
      <c r="E15" s="14">
        <f>2300-20</f>
        <v>2280</v>
      </c>
      <c r="F15" s="15">
        <f t="shared" si="1"/>
        <v>4.04</v>
      </c>
      <c r="G15" s="11"/>
      <c r="H15" s="11"/>
      <c r="I15" s="15"/>
      <c r="J15" s="34">
        <v>6</v>
      </c>
      <c r="K15" s="34">
        <v>6</v>
      </c>
      <c r="L15" s="34">
        <v>6</v>
      </c>
      <c r="M15" s="34">
        <v>6</v>
      </c>
      <c r="N15" s="34">
        <v>6</v>
      </c>
      <c r="O15" s="35">
        <v>-2</v>
      </c>
      <c r="P15" s="34">
        <f t="shared" si="3"/>
        <v>46</v>
      </c>
      <c r="Q15" s="15">
        <f t="shared" si="2"/>
        <v>185.84</v>
      </c>
      <c r="R15" s="28" t="s">
        <v>487</v>
      </c>
      <c r="S15" s="36" t="s">
        <v>503</v>
      </c>
      <c r="T15" s="1"/>
    </row>
    <row r="16" ht="26" customHeight="1" spans="1:18">
      <c r="A16" s="21" t="s">
        <v>429</v>
      </c>
      <c r="B16" s="22"/>
      <c r="C16" s="11"/>
      <c r="D16" s="21"/>
      <c r="E16" s="21"/>
      <c r="F16" s="15"/>
      <c r="G16" s="21"/>
      <c r="H16" s="21"/>
      <c r="I16" s="26"/>
      <c r="J16" s="34"/>
      <c r="K16" s="34"/>
      <c r="L16" s="34"/>
      <c r="M16" s="34"/>
      <c r="N16" s="34"/>
      <c r="O16" s="34"/>
      <c r="P16" s="34"/>
      <c r="Q16" s="26">
        <f>SUM(Q4:Q15)</f>
        <v>922.37</v>
      </c>
      <c r="R16" s="29"/>
    </row>
    <row r="17" s="2" customFormat="1" spans="1:18">
      <c r="A17" s="3"/>
      <c r="B17" s="4"/>
      <c r="C17" s="4"/>
      <c r="D17" s="3"/>
      <c r="E17" s="3"/>
      <c r="F17" s="5"/>
      <c r="G17" s="3"/>
      <c r="H17" s="5"/>
      <c r="I17" s="5"/>
      <c r="J17" s="3"/>
      <c r="K17" s="3"/>
      <c r="L17" s="3"/>
      <c r="M17" s="3"/>
      <c r="N17" s="3"/>
      <c r="O17" s="3"/>
      <c r="P17" s="3"/>
      <c r="Q17" s="3"/>
      <c r="R17" s="6"/>
    </row>
    <row r="18" spans="8:8">
      <c r="H18" s="23"/>
    </row>
    <row r="19" s="2" customFormat="1" spans="1:18">
      <c r="A19" s="3"/>
      <c r="B19" s="4"/>
      <c r="C19" s="4"/>
      <c r="D19" s="3"/>
      <c r="E19" s="3"/>
      <c r="F19" s="5"/>
      <c r="G19" s="3"/>
      <c r="H19" s="5"/>
      <c r="I19" s="5"/>
      <c r="J19" s="3"/>
      <c r="K19" s="3"/>
      <c r="L19" s="3"/>
      <c r="M19" s="3"/>
      <c r="N19" s="3"/>
      <c r="O19" s="3"/>
      <c r="P19" s="3"/>
      <c r="Q19" s="3"/>
      <c r="R19" s="6"/>
    </row>
  </sheetData>
  <sheetProtection selectLockedCells="1"/>
  <autoFilter xmlns:etc="http://www.wps.cn/officeDocument/2017/etCustomData" ref="A3:R16" etc:filterBottomFollowUsedRange="0">
    <extLst/>
  </autoFilter>
  <mergeCells count="8">
    <mergeCell ref="A1:R1"/>
    <mergeCell ref="D2:F2"/>
    <mergeCell ref="G2:I2"/>
    <mergeCell ref="J2:P2"/>
    <mergeCell ref="A2:A3"/>
    <mergeCell ref="B2:B3"/>
    <mergeCell ref="C2:C3"/>
    <mergeCell ref="R2:R3"/>
  </mergeCells>
  <printOptions horizontalCentered="1"/>
  <pageMargins left="0.393055555555556" right="0.393055555555556" top="0.984027777777778" bottom="0.984027777777778" header="0.511805555555556" footer="0.511805555555556"/>
  <pageSetup paperSize="9" scale="65" orientation="landscape" horizontalDpi="600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view="pageBreakPreview" zoomScaleNormal="100" workbookViewId="0">
      <pane ySplit="3" topLeftCell="A5" activePane="bottomLeft" state="frozen"/>
      <selection/>
      <selection pane="bottomLeft" activeCell="P15" sqref="P15"/>
    </sheetView>
  </sheetViews>
  <sheetFormatPr defaultColWidth="9" defaultRowHeight="14.25"/>
  <cols>
    <col min="1" max="1" width="5.5" style="3" customWidth="1"/>
    <col min="2" max="2" width="30.6416666666667" style="4" customWidth="1"/>
    <col min="3" max="3" width="13.85" style="4" customWidth="1"/>
    <col min="4" max="4" width="7.75" style="3" customWidth="1"/>
    <col min="5" max="5" width="9.34166666666667" style="3" customWidth="1"/>
    <col min="6" max="6" width="8.80833333333333" style="5" customWidth="1"/>
    <col min="7" max="7" width="6.625" style="3" customWidth="1"/>
    <col min="8" max="8" width="7" style="3" customWidth="1"/>
    <col min="9" max="9" width="6.625" style="5" customWidth="1"/>
    <col min="10" max="14" width="8.03333333333333" style="3" customWidth="1"/>
    <col min="15" max="15" width="8.875" style="3" customWidth="1"/>
    <col min="16" max="16" width="8.03333333333333" style="3" customWidth="1"/>
    <col min="17" max="17" width="9.34166666666667" style="3" customWidth="1"/>
    <col min="18" max="18" width="11.0833333333333" style="6" customWidth="1"/>
    <col min="19" max="19" width="10.5" style="7" customWidth="1"/>
    <col min="20" max="21" width="9" style="7" customWidth="1"/>
    <col min="22" max="22" width="10.375" style="7" customWidth="1"/>
    <col min="23" max="23" width="11.5" style="7" customWidth="1"/>
    <col min="24" max="24" width="9" style="7" customWidth="1"/>
    <col min="25" max="28" width="10.375" style="7" customWidth="1"/>
    <col min="29" max="29" width="12.625" style="7" customWidth="1"/>
    <col min="30" max="16384" width="9" style="7"/>
  </cols>
  <sheetData>
    <row r="1" ht="28" customHeight="1" spans="1:18">
      <c r="A1" s="8" t="s">
        <v>505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27"/>
    </row>
    <row r="2" s="1" customFormat="1" ht="20.1" customHeight="1" spans="1:18">
      <c r="A2" s="9" t="s">
        <v>1</v>
      </c>
      <c r="B2" s="9" t="s">
        <v>491</v>
      </c>
      <c r="C2" s="9" t="s">
        <v>343</v>
      </c>
      <c r="D2" s="9" t="s">
        <v>492</v>
      </c>
      <c r="E2" s="9"/>
      <c r="F2" s="9"/>
      <c r="G2" s="9" t="s">
        <v>466</v>
      </c>
      <c r="H2" s="9"/>
      <c r="I2" s="9"/>
      <c r="J2" s="9" t="s">
        <v>28</v>
      </c>
      <c r="K2" s="9"/>
      <c r="L2" s="9"/>
      <c r="M2" s="9"/>
      <c r="N2" s="9"/>
      <c r="O2" s="9"/>
      <c r="P2" s="9"/>
      <c r="Q2" s="9" t="s">
        <v>467</v>
      </c>
      <c r="R2" s="9" t="s">
        <v>347</v>
      </c>
    </row>
    <row r="3" s="1" customFormat="1" ht="20.1" customHeight="1" spans="1:18">
      <c r="A3" s="9"/>
      <c r="B3" s="9"/>
      <c r="C3" s="9"/>
      <c r="D3" s="9" t="s">
        <v>441</v>
      </c>
      <c r="E3" s="9" t="s">
        <v>442</v>
      </c>
      <c r="F3" s="10" t="s">
        <v>468</v>
      </c>
      <c r="G3" s="9" t="s">
        <v>3</v>
      </c>
      <c r="H3" s="9" t="s">
        <v>4</v>
      </c>
      <c r="I3" s="10" t="s">
        <v>469</v>
      </c>
      <c r="J3" s="9" t="s">
        <v>470</v>
      </c>
      <c r="K3" s="9" t="s">
        <v>471</v>
      </c>
      <c r="L3" s="9" t="s">
        <v>472</v>
      </c>
      <c r="M3" s="9" t="s">
        <v>473</v>
      </c>
      <c r="N3" s="9" t="s">
        <v>474</v>
      </c>
      <c r="O3" s="9" t="s">
        <v>475</v>
      </c>
      <c r="P3" s="9" t="s">
        <v>429</v>
      </c>
      <c r="Q3" s="9" t="s">
        <v>476</v>
      </c>
      <c r="R3" s="9"/>
    </row>
    <row r="4" ht="30" customHeight="1" spans="1:18">
      <c r="A4" s="11">
        <v>1</v>
      </c>
      <c r="B4" s="20" t="s">
        <v>447</v>
      </c>
      <c r="C4" s="13" t="s">
        <v>477</v>
      </c>
      <c r="D4" s="14">
        <f>600-30</f>
        <v>570</v>
      </c>
      <c r="E4" s="14">
        <f>1400-20</f>
        <v>1380</v>
      </c>
      <c r="F4" s="15">
        <f t="shared" ref="F4:F15" si="0">D4*E4/1000000</f>
        <v>0.79</v>
      </c>
      <c r="G4" s="11"/>
      <c r="H4" s="11"/>
      <c r="I4" s="15"/>
      <c r="J4" s="14">
        <v>4</v>
      </c>
      <c r="K4" s="14">
        <v>4</v>
      </c>
      <c r="L4" s="14">
        <v>4</v>
      </c>
      <c r="M4" s="14">
        <v>4</v>
      </c>
      <c r="N4" s="14">
        <v>4</v>
      </c>
      <c r="O4" s="11"/>
      <c r="P4" s="11">
        <f>J4+K4+L4+M4*8+N4+O4</f>
        <v>48</v>
      </c>
      <c r="Q4" s="15">
        <f>P4*F4</f>
        <v>37.92</v>
      </c>
      <c r="R4" s="28" t="s">
        <v>478</v>
      </c>
    </row>
    <row r="5" ht="33" customHeight="1" spans="1:18">
      <c r="A5" s="11">
        <v>2</v>
      </c>
      <c r="B5" s="16" t="s">
        <v>448</v>
      </c>
      <c r="C5" s="11" t="s">
        <v>479</v>
      </c>
      <c r="D5" s="14">
        <f>1500-30</f>
        <v>1470</v>
      </c>
      <c r="E5" s="14">
        <f>1400-20</f>
        <v>1380</v>
      </c>
      <c r="F5" s="15">
        <f t="shared" si="0"/>
        <v>2.03</v>
      </c>
      <c r="G5" s="11"/>
      <c r="H5" s="11"/>
      <c r="I5" s="15"/>
      <c r="J5" s="14">
        <v>4</v>
      </c>
      <c r="K5" s="14">
        <v>4</v>
      </c>
      <c r="L5" s="14">
        <v>4</v>
      </c>
      <c r="M5" s="14">
        <v>4</v>
      </c>
      <c r="N5" s="14">
        <v>4</v>
      </c>
      <c r="O5" s="11"/>
      <c r="P5" s="11">
        <f t="shared" ref="P5:P14" si="1">J5+K5+L5+M5*8+N5+O5</f>
        <v>48</v>
      </c>
      <c r="Q5" s="15">
        <f t="shared" ref="Q5:Q14" si="2">P5*F5</f>
        <v>97.44</v>
      </c>
      <c r="R5" s="28" t="s">
        <v>478</v>
      </c>
    </row>
    <row r="6" ht="40" customHeight="1" spans="1:18">
      <c r="A6" s="11">
        <v>3</v>
      </c>
      <c r="B6" s="16" t="s">
        <v>448</v>
      </c>
      <c r="C6" s="18" t="s">
        <v>480</v>
      </c>
      <c r="D6" s="11">
        <f>2000-30</f>
        <v>1970</v>
      </c>
      <c r="E6" s="19">
        <f>1700-35</f>
        <v>1665</v>
      </c>
      <c r="F6" s="15">
        <f t="shared" si="0"/>
        <v>3.28</v>
      </c>
      <c r="G6" s="11"/>
      <c r="H6" s="11"/>
      <c r="I6" s="15"/>
      <c r="J6" s="14">
        <v>2</v>
      </c>
      <c r="K6" s="14">
        <v>2</v>
      </c>
      <c r="L6" s="14">
        <v>2</v>
      </c>
      <c r="M6" s="14">
        <v>2</v>
      </c>
      <c r="N6" s="14">
        <v>2</v>
      </c>
      <c r="O6" s="11"/>
      <c r="P6" s="11">
        <f t="shared" si="1"/>
        <v>24</v>
      </c>
      <c r="Q6" s="15">
        <f t="shared" si="2"/>
        <v>78.72</v>
      </c>
      <c r="R6" s="28" t="s">
        <v>478</v>
      </c>
    </row>
    <row r="7" ht="32" customHeight="1" spans="1:18">
      <c r="A7" s="11">
        <v>4</v>
      </c>
      <c r="B7" s="16" t="s">
        <v>448</v>
      </c>
      <c r="C7" s="18" t="s">
        <v>481</v>
      </c>
      <c r="D7" s="19">
        <f>2465+670</f>
        <v>3135</v>
      </c>
      <c r="E7" s="19">
        <f>1700-25</f>
        <v>1675</v>
      </c>
      <c r="F7" s="15">
        <f t="shared" si="0"/>
        <v>5.25</v>
      </c>
      <c r="G7" s="11"/>
      <c r="H7" s="11"/>
      <c r="I7" s="15"/>
      <c r="J7" s="14">
        <v>2</v>
      </c>
      <c r="K7" s="14">
        <v>2</v>
      </c>
      <c r="L7" s="14">
        <v>2</v>
      </c>
      <c r="M7" s="14">
        <v>2</v>
      </c>
      <c r="N7" s="14">
        <v>2</v>
      </c>
      <c r="O7" s="11"/>
      <c r="P7" s="11">
        <f t="shared" si="1"/>
        <v>24</v>
      </c>
      <c r="Q7" s="15">
        <f t="shared" si="2"/>
        <v>126</v>
      </c>
      <c r="R7" s="28" t="s">
        <v>478</v>
      </c>
    </row>
    <row r="8" ht="35" customHeight="1" spans="1:18">
      <c r="A8" s="11">
        <v>5</v>
      </c>
      <c r="B8" s="16" t="s">
        <v>449</v>
      </c>
      <c r="C8" s="11" t="s">
        <v>482</v>
      </c>
      <c r="D8" s="11">
        <f>1200-30</f>
        <v>1170</v>
      </c>
      <c r="E8" s="19">
        <v>1365</v>
      </c>
      <c r="F8" s="15">
        <f t="shared" si="0"/>
        <v>1.6</v>
      </c>
      <c r="G8" s="11"/>
      <c r="H8" s="11"/>
      <c r="I8" s="15"/>
      <c r="J8" s="14">
        <v>2</v>
      </c>
      <c r="K8" s="14"/>
      <c r="L8" s="14">
        <v>2</v>
      </c>
      <c r="M8" s="14">
        <v>2</v>
      </c>
      <c r="N8" s="14">
        <v>2</v>
      </c>
      <c r="O8" s="14">
        <v>2</v>
      </c>
      <c r="P8" s="11">
        <f t="shared" si="1"/>
        <v>24</v>
      </c>
      <c r="Q8" s="15">
        <f t="shared" si="2"/>
        <v>38.4</v>
      </c>
      <c r="R8" s="28" t="s">
        <v>478</v>
      </c>
    </row>
    <row r="9" ht="39" customHeight="1" spans="1:18">
      <c r="A9" s="11">
        <v>6</v>
      </c>
      <c r="B9" s="16" t="s">
        <v>449</v>
      </c>
      <c r="C9" s="13" t="s">
        <v>483</v>
      </c>
      <c r="D9" s="14">
        <f>1200-30</f>
        <v>1170</v>
      </c>
      <c r="E9" s="14">
        <f>900-20</f>
        <v>880</v>
      </c>
      <c r="F9" s="15">
        <f t="shared" si="0"/>
        <v>1.03</v>
      </c>
      <c r="G9" s="11"/>
      <c r="H9" s="11"/>
      <c r="I9" s="15"/>
      <c r="J9" s="11"/>
      <c r="K9" s="11">
        <v>2</v>
      </c>
      <c r="L9" s="11"/>
      <c r="M9" s="11"/>
      <c r="N9" s="11"/>
      <c r="O9" s="11"/>
      <c r="P9" s="11">
        <f t="shared" si="1"/>
        <v>2</v>
      </c>
      <c r="Q9" s="15">
        <f t="shared" si="2"/>
        <v>2.06</v>
      </c>
      <c r="R9" s="28" t="s">
        <v>478</v>
      </c>
    </row>
    <row r="10" ht="44" customHeight="1" spans="1:18">
      <c r="A10" s="11">
        <v>7</v>
      </c>
      <c r="B10" s="16" t="s">
        <v>449</v>
      </c>
      <c r="C10" s="11" t="s">
        <v>484</v>
      </c>
      <c r="D10" s="14">
        <f>1200-30</f>
        <v>1170</v>
      </c>
      <c r="E10" s="14">
        <f>1400-20</f>
        <v>1380</v>
      </c>
      <c r="F10" s="15">
        <f t="shared" si="0"/>
        <v>1.61</v>
      </c>
      <c r="G10" s="11"/>
      <c r="H10" s="11"/>
      <c r="I10" s="15"/>
      <c r="J10" s="11"/>
      <c r="K10" s="11"/>
      <c r="L10" s="11"/>
      <c r="M10" s="11"/>
      <c r="N10" s="11"/>
      <c r="O10" s="14">
        <v>2</v>
      </c>
      <c r="P10" s="11">
        <f t="shared" si="1"/>
        <v>2</v>
      </c>
      <c r="Q10" s="15">
        <f t="shared" si="2"/>
        <v>3.22</v>
      </c>
      <c r="R10" s="28" t="s">
        <v>478</v>
      </c>
    </row>
    <row r="11" ht="46" customHeight="1" spans="1:18">
      <c r="A11" s="11">
        <v>8</v>
      </c>
      <c r="B11" s="16" t="s">
        <v>450</v>
      </c>
      <c r="C11" s="11" t="s">
        <v>485</v>
      </c>
      <c r="D11" s="11">
        <f>1200-30</f>
        <v>1170</v>
      </c>
      <c r="E11" s="14">
        <v>1365</v>
      </c>
      <c r="F11" s="15">
        <f t="shared" si="0"/>
        <v>1.6</v>
      </c>
      <c r="G11" s="11"/>
      <c r="H11" s="11"/>
      <c r="I11" s="15"/>
      <c r="J11" s="11"/>
      <c r="K11" s="14">
        <v>4</v>
      </c>
      <c r="L11" s="14">
        <v>4</v>
      </c>
      <c r="M11" s="14">
        <v>4</v>
      </c>
      <c r="N11" s="14">
        <v>4</v>
      </c>
      <c r="O11" s="11"/>
      <c r="P11" s="11">
        <f t="shared" si="1"/>
        <v>44</v>
      </c>
      <c r="Q11" s="15">
        <f t="shared" si="2"/>
        <v>70.4</v>
      </c>
      <c r="R11" s="28" t="s">
        <v>478</v>
      </c>
    </row>
    <row r="12" ht="46" customHeight="1" spans="1:18">
      <c r="A12" s="11">
        <v>9</v>
      </c>
      <c r="B12" s="16" t="s">
        <v>452</v>
      </c>
      <c r="C12" s="13" t="s">
        <v>488</v>
      </c>
      <c r="D12" s="11">
        <f>1800-30</f>
        <v>1770</v>
      </c>
      <c r="E12" s="19">
        <f>2300-40</f>
        <v>2260</v>
      </c>
      <c r="F12" s="15">
        <f t="shared" si="0"/>
        <v>4</v>
      </c>
      <c r="G12" s="11"/>
      <c r="H12" s="11"/>
      <c r="I12" s="15"/>
      <c r="J12" s="14">
        <v>4</v>
      </c>
      <c r="K12" s="14">
        <v>4</v>
      </c>
      <c r="L12" s="14">
        <v>4</v>
      </c>
      <c r="M12" s="14">
        <v>4</v>
      </c>
      <c r="N12" s="14">
        <v>4</v>
      </c>
      <c r="O12" s="11"/>
      <c r="P12" s="11">
        <f t="shared" si="1"/>
        <v>48</v>
      </c>
      <c r="Q12" s="15">
        <f t="shared" si="2"/>
        <v>192</v>
      </c>
      <c r="R12" s="28" t="s">
        <v>487</v>
      </c>
    </row>
    <row r="13" ht="35" customHeight="1" spans="1:18">
      <c r="A13" s="11">
        <v>10</v>
      </c>
      <c r="B13" s="16" t="s">
        <v>451</v>
      </c>
      <c r="C13" s="13" t="s">
        <v>486</v>
      </c>
      <c r="D13" s="11"/>
      <c r="E13" s="14"/>
      <c r="F13" s="15"/>
      <c r="G13" s="11"/>
      <c r="H13" s="11"/>
      <c r="I13" s="15"/>
      <c r="J13" s="11"/>
      <c r="K13" s="11"/>
      <c r="L13" s="11"/>
      <c r="M13" s="11"/>
      <c r="N13" s="11"/>
      <c r="O13" s="11"/>
      <c r="P13" s="11"/>
      <c r="Q13" s="15">
        <f t="shared" si="2"/>
        <v>0</v>
      </c>
      <c r="R13" s="28" t="s">
        <v>487</v>
      </c>
    </row>
    <row r="14" ht="26" customHeight="1" spans="1:18">
      <c r="A14" s="11">
        <v>11</v>
      </c>
      <c r="B14" s="12" t="s">
        <v>451</v>
      </c>
      <c r="C14" s="13" t="s">
        <v>489</v>
      </c>
      <c r="D14" s="11">
        <f>1600-30</f>
        <v>1570</v>
      </c>
      <c r="E14" s="14">
        <f>2300-20</f>
        <v>2280</v>
      </c>
      <c r="F14" s="15">
        <f t="shared" si="0"/>
        <v>3.58</v>
      </c>
      <c r="G14" s="11"/>
      <c r="H14" s="11"/>
      <c r="I14" s="15"/>
      <c r="J14" s="14">
        <v>4</v>
      </c>
      <c r="K14" s="14">
        <v>4</v>
      </c>
      <c r="L14" s="14">
        <v>4</v>
      </c>
      <c r="M14" s="14">
        <v>4</v>
      </c>
      <c r="N14" s="14">
        <v>4</v>
      </c>
      <c r="O14" s="11"/>
      <c r="P14" s="11">
        <f>J14+K14+L14+M14*8+N14+O14</f>
        <v>48</v>
      </c>
      <c r="Q14" s="15">
        <f t="shared" si="2"/>
        <v>171.84</v>
      </c>
      <c r="R14" s="28" t="s">
        <v>487</v>
      </c>
    </row>
    <row r="15" ht="26" customHeight="1" spans="1:18">
      <c r="A15" s="21" t="s">
        <v>429</v>
      </c>
      <c r="B15" s="22"/>
      <c r="C15" s="11"/>
      <c r="D15" s="21"/>
      <c r="E15" s="21"/>
      <c r="F15" s="15"/>
      <c r="G15" s="21"/>
      <c r="H15" s="21"/>
      <c r="I15" s="26"/>
      <c r="J15" s="11"/>
      <c r="K15" s="11"/>
      <c r="L15" s="11"/>
      <c r="M15" s="11"/>
      <c r="N15" s="11"/>
      <c r="O15" s="11"/>
      <c r="P15" s="11"/>
      <c r="Q15" s="26">
        <f>SUM(Q4:Q14)</f>
        <v>818</v>
      </c>
      <c r="R15" s="29"/>
    </row>
    <row r="16" spans="8:8">
      <c r="H16" s="23"/>
    </row>
    <row r="17" s="2" customFormat="1" spans="1:18">
      <c r="A17" s="3"/>
      <c r="B17" s="4"/>
      <c r="C17" s="4"/>
      <c r="D17" s="3"/>
      <c r="E17" s="3"/>
      <c r="F17" s="5"/>
      <c r="G17" s="3"/>
      <c r="H17" s="5"/>
      <c r="I17" s="5"/>
      <c r="J17" s="3"/>
      <c r="K17" s="3"/>
      <c r="L17" s="3"/>
      <c r="M17" s="3"/>
      <c r="N17" s="3"/>
      <c r="O17" s="3"/>
      <c r="P17" s="3"/>
      <c r="Q17" s="3"/>
      <c r="R17" s="6"/>
    </row>
  </sheetData>
  <sheetProtection selectLockedCells="1"/>
  <autoFilter xmlns:etc="http://www.wps.cn/officeDocument/2017/etCustomData" ref="A3:R15" etc:filterBottomFollowUsedRange="0">
    <extLst/>
  </autoFilter>
  <mergeCells count="8">
    <mergeCell ref="A1:R1"/>
    <mergeCell ref="D2:F2"/>
    <mergeCell ref="G2:I2"/>
    <mergeCell ref="J2:P2"/>
    <mergeCell ref="A2:A3"/>
    <mergeCell ref="B2:B3"/>
    <mergeCell ref="C2:C3"/>
    <mergeCell ref="R2:R3"/>
  </mergeCells>
  <printOptions horizontalCentered="1"/>
  <pageMargins left="0.393055555555556" right="0.393055555555556" top="0.984027777777778" bottom="0.984027777777778" header="0.511805555555556" footer="0.511805555555556"/>
  <pageSetup paperSize="9" scale="65" orientation="landscape" horizontalDpi="600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view="pageBreakPreview" zoomScaleNormal="100" workbookViewId="0">
      <pane ySplit="3" topLeftCell="A13" activePane="bottomLeft" state="frozen"/>
      <selection/>
      <selection pane="bottomLeft" activeCell="K19" sqref="K19"/>
    </sheetView>
  </sheetViews>
  <sheetFormatPr defaultColWidth="9" defaultRowHeight="14.25"/>
  <cols>
    <col min="1" max="1" width="5.5" style="3" customWidth="1"/>
    <col min="2" max="2" width="30.6416666666667" style="4" customWidth="1"/>
    <col min="3" max="3" width="13.85" style="4" customWidth="1"/>
    <col min="4" max="4" width="7.06666666666667" style="3" customWidth="1"/>
    <col min="5" max="5" width="9.34166666666667" style="3" customWidth="1"/>
    <col min="6" max="6" width="8.80833333333333" style="5" customWidth="1"/>
    <col min="7" max="8" width="5.64166666666667" style="3" customWidth="1"/>
    <col min="9" max="9" width="5.64166666666667" style="5" customWidth="1"/>
    <col min="10" max="14" width="6.75" style="5" customWidth="1"/>
    <col min="15" max="15" width="10" style="5" customWidth="1"/>
    <col min="16" max="16" width="8" style="5" customWidth="1"/>
    <col min="17" max="17" width="9.34166666666667" style="3" customWidth="1"/>
    <col min="18" max="18" width="11.0833333333333" style="6" customWidth="1"/>
    <col min="19" max="19" width="10.5" style="7" customWidth="1"/>
    <col min="20" max="21" width="9" style="7" customWidth="1"/>
    <col min="22" max="22" width="10.375" style="7" customWidth="1"/>
    <col min="23" max="23" width="11.5" style="7" customWidth="1"/>
    <col min="24" max="24" width="9" style="7" customWidth="1"/>
    <col min="25" max="28" width="10.375" style="7" customWidth="1"/>
    <col min="29" max="29" width="12.625" style="7" customWidth="1"/>
    <col min="30" max="16384" width="9" style="7"/>
  </cols>
  <sheetData>
    <row r="1" ht="28" customHeight="1" spans="1:18">
      <c r="A1" s="8" t="s">
        <v>506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27"/>
    </row>
    <row r="2" s="1" customFormat="1" ht="20.1" customHeight="1" spans="1:18">
      <c r="A2" s="9" t="s">
        <v>1</v>
      </c>
      <c r="B2" s="9" t="s">
        <v>491</v>
      </c>
      <c r="C2" s="9" t="s">
        <v>343</v>
      </c>
      <c r="D2" s="9" t="s">
        <v>492</v>
      </c>
      <c r="E2" s="9"/>
      <c r="F2" s="9"/>
      <c r="G2" s="9" t="s">
        <v>466</v>
      </c>
      <c r="H2" s="9"/>
      <c r="I2" s="9"/>
      <c r="J2" s="9" t="s">
        <v>507</v>
      </c>
      <c r="K2" s="9"/>
      <c r="L2" s="9"/>
      <c r="M2" s="9"/>
      <c r="N2" s="9"/>
      <c r="O2" s="9"/>
      <c r="P2" s="9"/>
      <c r="Q2" s="9" t="s">
        <v>467</v>
      </c>
      <c r="R2" s="9" t="s">
        <v>347</v>
      </c>
    </row>
    <row r="3" s="1" customFormat="1" ht="20.1" customHeight="1" spans="1:18">
      <c r="A3" s="9"/>
      <c r="B3" s="9"/>
      <c r="C3" s="9"/>
      <c r="D3" s="9" t="s">
        <v>441</v>
      </c>
      <c r="E3" s="9" t="s">
        <v>442</v>
      </c>
      <c r="F3" s="10" t="s">
        <v>468</v>
      </c>
      <c r="G3" s="9" t="s">
        <v>3</v>
      </c>
      <c r="H3" s="9" t="s">
        <v>4</v>
      </c>
      <c r="I3" s="10" t="s">
        <v>469</v>
      </c>
      <c r="J3" s="9" t="s">
        <v>470</v>
      </c>
      <c r="K3" s="9" t="s">
        <v>471</v>
      </c>
      <c r="L3" s="9" t="s">
        <v>472</v>
      </c>
      <c r="M3" s="9" t="s">
        <v>473</v>
      </c>
      <c r="N3" s="9" t="s">
        <v>474</v>
      </c>
      <c r="O3" s="9" t="s">
        <v>475</v>
      </c>
      <c r="P3" s="9" t="s">
        <v>429</v>
      </c>
      <c r="Q3" s="9" t="s">
        <v>476</v>
      </c>
      <c r="R3" s="9"/>
    </row>
    <row r="4" ht="30" customHeight="1" spans="1:18">
      <c r="A4" s="11">
        <v>1</v>
      </c>
      <c r="B4" s="12" t="s">
        <v>447</v>
      </c>
      <c r="C4" s="13" t="s">
        <v>482</v>
      </c>
      <c r="D4" s="14">
        <f>900-30</f>
        <v>870</v>
      </c>
      <c r="E4" s="14">
        <f t="shared" ref="E4:E12" si="0">1400-20</f>
        <v>1380</v>
      </c>
      <c r="F4" s="15">
        <f t="shared" ref="F4:F22" si="1">D4*E4/1000000</f>
        <v>1.2</v>
      </c>
      <c r="G4" s="11"/>
      <c r="H4" s="11"/>
      <c r="I4" s="15"/>
      <c r="J4" s="24">
        <v>2</v>
      </c>
      <c r="K4" s="24">
        <v>2</v>
      </c>
      <c r="L4" s="24">
        <v>2</v>
      </c>
      <c r="M4" s="24">
        <v>2</v>
      </c>
      <c r="N4" s="24">
        <v>2</v>
      </c>
      <c r="O4" s="25"/>
      <c r="P4" s="25">
        <f>J4+K4+L4+M4*8+N4+O4</f>
        <v>24</v>
      </c>
      <c r="Q4" s="15">
        <f>P4*F4</f>
        <v>28.8</v>
      </c>
      <c r="R4" s="28" t="s">
        <v>478</v>
      </c>
    </row>
    <row r="5" ht="33" customHeight="1" spans="1:18">
      <c r="A5" s="11">
        <v>2</v>
      </c>
      <c r="B5" s="16" t="s">
        <v>447</v>
      </c>
      <c r="C5" s="11" t="s">
        <v>500</v>
      </c>
      <c r="D5" s="14">
        <f>500-30</f>
        <v>470</v>
      </c>
      <c r="E5" s="14">
        <f t="shared" si="0"/>
        <v>1380</v>
      </c>
      <c r="F5" s="15">
        <f t="shared" si="1"/>
        <v>0.65</v>
      </c>
      <c r="G5" s="11"/>
      <c r="H5" s="11"/>
      <c r="I5" s="15"/>
      <c r="J5" s="24">
        <v>2</v>
      </c>
      <c r="K5" s="24">
        <v>2</v>
      </c>
      <c r="L5" s="24">
        <v>2</v>
      </c>
      <c r="M5" s="24">
        <v>2</v>
      </c>
      <c r="N5" s="24">
        <v>2</v>
      </c>
      <c r="O5" s="25"/>
      <c r="P5" s="25">
        <f t="shared" ref="P5:P22" si="2">J5+K5+L5+M5*8+N5+O5</f>
        <v>24</v>
      </c>
      <c r="Q5" s="15">
        <f t="shared" ref="Q5:Q22" si="3">P5*F5</f>
        <v>15.6</v>
      </c>
      <c r="R5" s="28" t="s">
        <v>478</v>
      </c>
    </row>
    <row r="6" ht="40" customHeight="1" spans="1:18">
      <c r="A6" s="11">
        <v>3</v>
      </c>
      <c r="B6" s="16" t="s">
        <v>447</v>
      </c>
      <c r="C6" s="13" t="s">
        <v>497</v>
      </c>
      <c r="D6" s="14">
        <f>600-30</f>
        <v>570</v>
      </c>
      <c r="E6" s="14">
        <f t="shared" si="0"/>
        <v>1380</v>
      </c>
      <c r="F6" s="15">
        <f t="shared" si="1"/>
        <v>0.79</v>
      </c>
      <c r="G6" s="11"/>
      <c r="H6" s="11"/>
      <c r="I6" s="15"/>
      <c r="J6" s="24">
        <v>2</v>
      </c>
      <c r="K6" s="24">
        <v>2</v>
      </c>
      <c r="L6" s="24">
        <v>2</v>
      </c>
      <c r="M6" s="24">
        <v>2</v>
      </c>
      <c r="N6" s="24">
        <v>2</v>
      </c>
      <c r="O6" s="25"/>
      <c r="P6" s="25">
        <f t="shared" si="2"/>
        <v>24</v>
      </c>
      <c r="Q6" s="15">
        <f t="shared" si="3"/>
        <v>18.96</v>
      </c>
      <c r="R6" s="28" t="s">
        <v>478</v>
      </c>
    </row>
    <row r="7" ht="32" customHeight="1" spans="1:18">
      <c r="A7" s="11">
        <v>4</v>
      </c>
      <c r="B7" s="16" t="s">
        <v>448</v>
      </c>
      <c r="C7" s="13" t="s">
        <v>477</v>
      </c>
      <c r="D7" s="14">
        <f>1200-30</f>
        <v>1170</v>
      </c>
      <c r="E7" s="14">
        <f t="shared" si="0"/>
        <v>1380</v>
      </c>
      <c r="F7" s="17">
        <f t="shared" si="1"/>
        <v>1.61</v>
      </c>
      <c r="G7" s="11"/>
      <c r="H7" s="11"/>
      <c r="I7" s="15"/>
      <c r="J7" s="24">
        <v>2</v>
      </c>
      <c r="K7" s="24">
        <v>2</v>
      </c>
      <c r="L7" s="24">
        <v>2</v>
      </c>
      <c r="M7" s="24">
        <v>2</v>
      </c>
      <c r="N7" s="24">
        <v>2</v>
      </c>
      <c r="O7" s="25"/>
      <c r="P7" s="25">
        <f t="shared" si="2"/>
        <v>24</v>
      </c>
      <c r="Q7" s="15">
        <f t="shared" si="3"/>
        <v>38.64</v>
      </c>
      <c r="R7" s="28" t="s">
        <v>478</v>
      </c>
    </row>
    <row r="8" ht="35" customHeight="1" spans="1:18">
      <c r="A8" s="11">
        <v>5</v>
      </c>
      <c r="B8" s="16" t="s">
        <v>448</v>
      </c>
      <c r="C8" s="11" t="s">
        <v>481</v>
      </c>
      <c r="D8" s="14">
        <f>900-30</f>
        <v>870</v>
      </c>
      <c r="E8" s="14">
        <f t="shared" si="0"/>
        <v>1380</v>
      </c>
      <c r="F8" s="17">
        <f t="shared" si="1"/>
        <v>1.2</v>
      </c>
      <c r="G8" s="14"/>
      <c r="H8" s="14"/>
      <c r="I8" s="17"/>
      <c r="J8" s="24">
        <v>2</v>
      </c>
      <c r="K8" s="24">
        <v>2</v>
      </c>
      <c r="L8" s="24">
        <v>2</v>
      </c>
      <c r="M8" s="24">
        <v>2</v>
      </c>
      <c r="N8" s="24">
        <v>2</v>
      </c>
      <c r="O8" s="24"/>
      <c r="P8" s="25">
        <f t="shared" si="2"/>
        <v>24</v>
      </c>
      <c r="Q8" s="15">
        <f t="shared" si="3"/>
        <v>28.8</v>
      </c>
      <c r="R8" s="28" t="s">
        <v>478</v>
      </c>
    </row>
    <row r="9" ht="39" customHeight="1" spans="1:18">
      <c r="A9" s="11">
        <v>6</v>
      </c>
      <c r="B9" s="16" t="s">
        <v>448</v>
      </c>
      <c r="C9" s="18" t="s">
        <v>508</v>
      </c>
      <c r="D9" s="14">
        <f>600-30</f>
        <v>570</v>
      </c>
      <c r="E9" s="14">
        <f t="shared" si="0"/>
        <v>1380</v>
      </c>
      <c r="F9" s="17">
        <f t="shared" si="1"/>
        <v>0.79</v>
      </c>
      <c r="G9" s="14"/>
      <c r="H9" s="14"/>
      <c r="I9" s="17"/>
      <c r="J9" s="24">
        <v>2</v>
      </c>
      <c r="K9" s="24">
        <v>2</v>
      </c>
      <c r="L9" s="24">
        <v>2</v>
      </c>
      <c r="M9" s="24">
        <v>2</v>
      </c>
      <c r="N9" s="24">
        <v>2</v>
      </c>
      <c r="O9" s="24"/>
      <c r="P9" s="25">
        <f t="shared" si="2"/>
        <v>24</v>
      </c>
      <c r="Q9" s="15">
        <f t="shared" si="3"/>
        <v>18.96</v>
      </c>
      <c r="R9" s="28" t="s">
        <v>478</v>
      </c>
    </row>
    <row r="10" ht="44" customHeight="1" spans="1:18">
      <c r="A10" s="11">
        <v>7</v>
      </c>
      <c r="B10" s="16" t="s">
        <v>448</v>
      </c>
      <c r="C10" s="11" t="s">
        <v>479</v>
      </c>
      <c r="D10" s="14">
        <f>1500-30</f>
        <v>1470</v>
      </c>
      <c r="E10" s="14">
        <f t="shared" si="0"/>
        <v>1380</v>
      </c>
      <c r="F10" s="17">
        <f t="shared" si="1"/>
        <v>2.03</v>
      </c>
      <c r="G10" s="14"/>
      <c r="H10" s="14"/>
      <c r="I10" s="17"/>
      <c r="J10" s="24">
        <v>1</v>
      </c>
      <c r="K10" s="24">
        <v>1</v>
      </c>
      <c r="L10" s="24">
        <v>1</v>
      </c>
      <c r="M10" s="24">
        <v>1</v>
      </c>
      <c r="N10" s="24">
        <v>1</v>
      </c>
      <c r="O10" s="25"/>
      <c r="P10" s="25">
        <f t="shared" si="2"/>
        <v>12</v>
      </c>
      <c r="Q10" s="15">
        <f t="shared" si="3"/>
        <v>24.36</v>
      </c>
      <c r="R10" s="28" t="s">
        <v>478</v>
      </c>
    </row>
    <row r="11" ht="46" customHeight="1" spans="1:18">
      <c r="A11" s="11">
        <v>8</v>
      </c>
      <c r="B11" s="16" t="s">
        <v>448</v>
      </c>
      <c r="C11" s="11" t="s">
        <v>509</v>
      </c>
      <c r="D11" s="14">
        <f>1200-30</f>
        <v>1170</v>
      </c>
      <c r="E11" s="14">
        <f t="shared" si="0"/>
        <v>1380</v>
      </c>
      <c r="F11" s="17">
        <f t="shared" si="1"/>
        <v>1.61</v>
      </c>
      <c r="G11" s="14"/>
      <c r="H11" s="14"/>
      <c r="I11" s="17"/>
      <c r="J11" s="24">
        <v>2</v>
      </c>
      <c r="K11" s="24">
        <v>2</v>
      </c>
      <c r="L11" s="24">
        <v>2</v>
      </c>
      <c r="M11" s="24">
        <v>2</v>
      </c>
      <c r="N11" s="24">
        <v>2</v>
      </c>
      <c r="O11" s="25"/>
      <c r="P11" s="25">
        <f t="shared" si="2"/>
        <v>24</v>
      </c>
      <c r="Q11" s="15">
        <f t="shared" si="3"/>
        <v>38.64</v>
      </c>
      <c r="R11" s="28" t="s">
        <v>478</v>
      </c>
    </row>
    <row r="12" ht="46" customHeight="1" spans="1:18">
      <c r="A12" s="11">
        <v>9</v>
      </c>
      <c r="B12" s="16" t="s">
        <v>448</v>
      </c>
      <c r="C12" s="13" t="s">
        <v>510</v>
      </c>
      <c r="D12" s="14">
        <f>2100-30</f>
        <v>2070</v>
      </c>
      <c r="E12" s="14">
        <f t="shared" si="0"/>
        <v>1380</v>
      </c>
      <c r="F12" s="17">
        <f t="shared" si="1"/>
        <v>2.86</v>
      </c>
      <c r="G12" s="14"/>
      <c r="H12" s="14"/>
      <c r="I12" s="17"/>
      <c r="J12" s="24">
        <v>1</v>
      </c>
      <c r="K12" s="24">
        <v>1</v>
      </c>
      <c r="L12" s="24">
        <v>1</v>
      </c>
      <c r="M12" s="24">
        <v>1</v>
      </c>
      <c r="N12" s="24">
        <v>1</v>
      </c>
      <c r="O12" s="24"/>
      <c r="P12" s="24">
        <f t="shared" si="2"/>
        <v>12</v>
      </c>
      <c r="Q12" s="15">
        <f t="shared" si="3"/>
        <v>34.32</v>
      </c>
      <c r="R12" s="28" t="s">
        <v>478</v>
      </c>
    </row>
    <row r="13" ht="35" customHeight="1" spans="1:18">
      <c r="A13" s="11">
        <v>10</v>
      </c>
      <c r="B13" s="16" t="s">
        <v>448</v>
      </c>
      <c r="C13" s="13" t="s">
        <v>511</v>
      </c>
      <c r="D13" s="11">
        <f>1600-30</f>
        <v>1570</v>
      </c>
      <c r="E13" s="19">
        <f>1700-40</f>
        <v>1660</v>
      </c>
      <c r="F13" s="15">
        <f t="shared" si="1"/>
        <v>2.61</v>
      </c>
      <c r="G13" s="11"/>
      <c r="H13" s="11"/>
      <c r="I13" s="15"/>
      <c r="J13" s="24">
        <v>2</v>
      </c>
      <c r="K13" s="24">
        <v>2</v>
      </c>
      <c r="L13" s="24">
        <v>2</v>
      </c>
      <c r="M13" s="24">
        <v>2</v>
      </c>
      <c r="N13" s="24">
        <v>2</v>
      </c>
      <c r="O13" s="25"/>
      <c r="P13" s="25">
        <f t="shared" si="2"/>
        <v>24</v>
      </c>
      <c r="Q13" s="15">
        <f t="shared" si="3"/>
        <v>62.64</v>
      </c>
      <c r="R13" s="28" t="s">
        <v>478</v>
      </c>
    </row>
    <row r="14" ht="35" customHeight="1" spans="1:18">
      <c r="A14" s="11">
        <v>11</v>
      </c>
      <c r="B14" s="16" t="s">
        <v>448</v>
      </c>
      <c r="C14" s="13" t="s">
        <v>512</v>
      </c>
      <c r="D14" s="11">
        <f>1450-30</f>
        <v>1420</v>
      </c>
      <c r="E14" s="19">
        <f>1700-50</f>
        <v>1650</v>
      </c>
      <c r="F14" s="15">
        <f t="shared" si="1"/>
        <v>2.34</v>
      </c>
      <c r="G14" s="11"/>
      <c r="H14" s="11"/>
      <c r="I14" s="15"/>
      <c r="J14" s="24">
        <v>2</v>
      </c>
      <c r="K14" s="24">
        <v>2</v>
      </c>
      <c r="L14" s="24">
        <v>2</v>
      </c>
      <c r="M14" s="24">
        <v>2</v>
      </c>
      <c r="N14" s="24">
        <v>2</v>
      </c>
      <c r="O14" s="24"/>
      <c r="P14" s="24">
        <f t="shared" si="2"/>
        <v>24</v>
      </c>
      <c r="Q14" s="15">
        <f t="shared" si="3"/>
        <v>56.16</v>
      </c>
      <c r="R14" s="28" t="s">
        <v>478</v>
      </c>
    </row>
    <row r="15" ht="35" customHeight="1" spans="1:18">
      <c r="A15" s="11">
        <v>12</v>
      </c>
      <c r="B15" s="20" t="s">
        <v>449</v>
      </c>
      <c r="C15" s="13" t="s">
        <v>485</v>
      </c>
      <c r="D15" s="14">
        <f>1200-30</f>
        <v>1170</v>
      </c>
      <c r="E15" s="14">
        <f>1400-20</f>
        <v>1380</v>
      </c>
      <c r="F15" s="17">
        <f t="shared" si="1"/>
        <v>1.61</v>
      </c>
      <c r="G15" s="14"/>
      <c r="H15" s="14"/>
      <c r="I15" s="17"/>
      <c r="J15" s="24">
        <v>2</v>
      </c>
      <c r="K15" s="24">
        <v>2</v>
      </c>
      <c r="L15" s="24">
        <v>2</v>
      </c>
      <c r="M15" s="24">
        <v>2</v>
      </c>
      <c r="N15" s="24">
        <v>2</v>
      </c>
      <c r="O15" s="25">
        <v>6</v>
      </c>
      <c r="P15" s="25">
        <f t="shared" si="2"/>
        <v>30</v>
      </c>
      <c r="Q15" s="15">
        <f t="shared" si="3"/>
        <v>48.3</v>
      </c>
      <c r="R15" s="28" t="s">
        <v>478</v>
      </c>
    </row>
    <row r="16" ht="35" customHeight="1" spans="1:18">
      <c r="A16" s="11">
        <v>13</v>
      </c>
      <c r="B16" s="16" t="s">
        <v>449</v>
      </c>
      <c r="C16" s="18" t="s">
        <v>513</v>
      </c>
      <c r="D16" s="14">
        <f>1200-30</f>
        <v>1170</v>
      </c>
      <c r="E16" s="14">
        <f>1400-20</f>
        <v>1380</v>
      </c>
      <c r="F16" s="17">
        <f t="shared" si="1"/>
        <v>1.61</v>
      </c>
      <c r="G16" s="14"/>
      <c r="H16" s="14"/>
      <c r="I16" s="17"/>
      <c r="J16" s="24"/>
      <c r="K16" s="24"/>
      <c r="L16" s="24"/>
      <c r="M16" s="24"/>
      <c r="N16" s="24"/>
      <c r="O16" s="24">
        <v>2</v>
      </c>
      <c r="P16" s="24">
        <f t="shared" si="2"/>
        <v>2</v>
      </c>
      <c r="Q16" s="17">
        <f t="shared" si="3"/>
        <v>3.22</v>
      </c>
      <c r="R16" s="28" t="s">
        <v>478</v>
      </c>
    </row>
    <row r="17" ht="35" customHeight="1" spans="1:18">
      <c r="A17" s="11">
        <v>14</v>
      </c>
      <c r="B17" s="16" t="s">
        <v>450</v>
      </c>
      <c r="C17" s="18" t="s">
        <v>480</v>
      </c>
      <c r="D17" s="14">
        <f>1500-30</f>
        <v>1470</v>
      </c>
      <c r="E17" s="14">
        <f>2100-20</f>
        <v>2080</v>
      </c>
      <c r="F17" s="17">
        <f t="shared" si="1"/>
        <v>3.06</v>
      </c>
      <c r="G17" s="14"/>
      <c r="H17" s="14"/>
      <c r="I17" s="17"/>
      <c r="J17" s="24">
        <v>2</v>
      </c>
      <c r="K17" s="24">
        <v>2</v>
      </c>
      <c r="L17" s="24">
        <v>2</v>
      </c>
      <c r="M17" s="24">
        <v>2</v>
      </c>
      <c r="N17" s="24">
        <v>2</v>
      </c>
      <c r="O17" s="24"/>
      <c r="P17" s="24">
        <f t="shared" si="2"/>
        <v>24</v>
      </c>
      <c r="Q17" s="15">
        <f t="shared" si="3"/>
        <v>73.44</v>
      </c>
      <c r="R17" s="28" t="s">
        <v>478</v>
      </c>
    </row>
    <row r="18" ht="35" customHeight="1" spans="1:18">
      <c r="A18" s="11">
        <v>15</v>
      </c>
      <c r="B18" s="16" t="s">
        <v>451</v>
      </c>
      <c r="C18" s="18" t="s">
        <v>488</v>
      </c>
      <c r="D18" s="11">
        <f>1800-30</f>
        <v>1770</v>
      </c>
      <c r="E18" s="19">
        <f>2300-20</f>
        <v>2280</v>
      </c>
      <c r="F18" s="15">
        <f t="shared" si="1"/>
        <v>4.04</v>
      </c>
      <c r="G18" s="11"/>
      <c r="H18" s="11"/>
      <c r="I18" s="15"/>
      <c r="J18" s="24">
        <v>2</v>
      </c>
      <c r="K18" s="24">
        <v>4</v>
      </c>
      <c r="L18" s="24">
        <v>4</v>
      </c>
      <c r="M18" s="24">
        <v>4</v>
      </c>
      <c r="N18" s="24">
        <v>4</v>
      </c>
      <c r="O18" s="25"/>
      <c r="P18" s="25">
        <f t="shared" si="2"/>
        <v>46</v>
      </c>
      <c r="Q18" s="15">
        <f t="shared" si="3"/>
        <v>185.84</v>
      </c>
      <c r="R18" s="29" t="s">
        <v>514</v>
      </c>
    </row>
    <row r="19" ht="35" customHeight="1" spans="1:18">
      <c r="A19" s="11">
        <v>16</v>
      </c>
      <c r="B19" s="16" t="s">
        <v>452</v>
      </c>
      <c r="C19" s="18" t="s">
        <v>486</v>
      </c>
      <c r="D19" s="11"/>
      <c r="E19" s="11"/>
      <c r="F19" s="15"/>
      <c r="G19" s="11"/>
      <c r="H19" s="11"/>
      <c r="I19" s="15"/>
      <c r="J19" s="25"/>
      <c r="K19" s="25"/>
      <c r="L19" s="25"/>
      <c r="M19" s="25"/>
      <c r="N19" s="25"/>
      <c r="O19" s="25"/>
      <c r="P19" s="25"/>
      <c r="Q19" s="15">
        <f t="shared" si="3"/>
        <v>0</v>
      </c>
      <c r="R19" s="29"/>
    </row>
    <row r="20" ht="35" customHeight="1" spans="1:18">
      <c r="A20" s="11">
        <v>17</v>
      </c>
      <c r="B20" s="16" t="s">
        <v>451</v>
      </c>
      <c r="C20" s="18" t="s">
        <v>515</v>
      </c>
      <c r="D20" s="11">
        <f>2100-30</f>
        <v>2070</v>
      </c>
      <c r="E20" s="19">
        <f>2300-20</f>
        <v>2280</v>
      </c>
      <c r="F20" s="15">
        <f t="shared" si="1"/>
        <v>4.72</v>
      </c>
      <c r="G20" s="11"/>
      <c r="H20" s="11"/>
      <c r="I20" s="15"/>
      <c r="J20" s="24">
        <v>2</v>
      </c>
      <c r="K20" s="24">
        <v>2</v>
      </c>
      <c r="L20" s="24">
        <v>2</v>
      </c>
      <c r="M20" s="24">
        <v>2</v>
      </c>
      <c r="N20" s="24">
        <v>2</v>
      </c>
      <c r="O20" s="24"/>
      <c r="P20" s="24">
        <f t="shared" si="2"/>
        <v>24</v>
      </c>
      <c r="Q20" s="15">
        <f t="shared" si="3"/>
        <v>113.28</v>
      </c>
      <c r="R20" s="29"/>
    </row>
    <row r="21" ht="35" customHeight="1" spans="1:18">
      <c r="A21" s="11">
        <v>18</v>
      </c>
      <c r="B21" s="16" t="s">
        <v>451</v>
      </c>
      <c r="C21" s="18" t="s">
        <v>489</v>
      </c>
      <c r="D21" s="11">
        <f>1600-30</f>
        <v>1570</v>
      </c>
      <c r="E21" s="19">
        <f>2300-20</f>
        <v>2280</v>
      </c>
      <c r="F21" s="15">
        <f t="shared" si="1"/>
        <v>3.58</v>
      </c>
      <c r="G21" s="11"/>
      <c r="H21" s="11"/>
      <c r="I21" s="15"/>
      <c r="J21" s="24">
        <v>4</v>
      </c>
      <c r="K21" s="24">
        <v>4</v>
      </c>
      <c r="L21" s="24">
        <v>4</v>
      </c>
      <c r="M21" s="24">
        <v>4</v>
      </c>
      <c r="N21" s="24">
        <v>4</v>
      </c>
      <c r="O21" s="24"/>
      <c r="P21" s="24">
        <f t="shared" si="2"/>
        <v>48</v>
      </c>
      <c r="Q21" s="15">
        <f t="shared" si="3"/>
        <v>171.84</v>
      </c>
      <c r="R21" s="29" t="s">
        <v>516</v>
      </c>
    </row>
    <row r="22" ht="35" customHeight="1" spans="1:18">
      <c r="A22" s="11">
        <v>19</v>
      </c>
      <c r="B22" s="16" t="s">
        <v>451</v>
      </c>
      <c r="C22" s="18" t="s">
        <v>517</v>
      </c>
      <c r="D22" s="11">
        <f>1500-30</f>
        <v>1470</v>
      </c>
      <c r="E22" s="19">
        <f>2300-20</f>
        <v>2280</v>
      </c>
      <c r="F22" s="15">
        <f t="shared" si="1"/>
        <v>3.35</v>
      </c>
      <c r="G22" s="11"/>
      <c r="H22" s="11"/>
      <c r="I22" s="15"/>
      <c r="J22" s="24">
        <v>2</v>
      </c>
      <c r="K22" s="24">
        <v>2</v>
      </c>
      <c r="L22" s="24">
        <v>2</v>
      </c>
      <c r="M22" s="24">
        <v>2</v>
      </c>
      <c r="N22" s="24">
        <v>2</v>
      </c>
      <c r="O22" s="25"/>
      <c r="P22" s="25">
        <f t="shared" si="2"/>
        <v>24</v>
      </c>
      <c r="Q22" s="15">
        <f t="shared" si="3"/>
        <v>80.4</v>
      </c>
      <c r="R22" s="29"/>
    </row>
    <row r="23" ht="26" customHeight="1" spans="1:18">
      <c r="A23" s="21" t="s">
        <v>429</v>
      </c>
      <c r="B23" s="22"/>
      <c r="C23" s="11"/>
      <c r="D23" s="21"/>
      <c r="E23" s="21"/>
      <c r="F23" s="15"/>
      <c r="G23" s="21"/>
      <c r="H23" s="21"/>
      <c r="I23" s="26"/>
      <c r="J23" s="26"/>
      <c r="K23" s="26"/>
      <c r="L23" s="26"/>
      <c r="M23" s="26"/>
      <c r="N23" s="26"/>
      <c r="O23" s="26"/>
      <c r="P23" s="26">
        <f>SUM(P4:P22)</f>
        <v>438</v>
      </c>
      <c r="Q23" s="26">
        <f>SUM(Q4:Q22)</f>
        <v>1042.2</v>
      </c>
      <c r="R23" s="29"/>
    </row>
    <row r="24" s="2" customFormat="1" spans="1:18">
      <c r="A24" s="3"/>
      <c r="B24" s="4"/>
      <c r="C24" s="4"/>
      <c r="D24" s="3"/>
      <c r="E24" s="3"/>
      <c r="F24" s="5"/>
      <c r="G24" s="3"/>
      <c r="H24" s="5"/>
      <c r="I24" s="5"/>
      <c r="J24" s="5"/>
      <c r="K24" s="5"/>
      <c r="L24" s="5"/>
      <c r="M24" s="5"/>
      <c r="N24" s="5"/>
      <c r="O24" s="5"/>
      <c r="P24" s="5"/>
      <c r="Q24" s="3"/>
      <c r="R24" s="6"/>
    </row>
    <row r="25" spans="8:8">
      <c r="H25" s="23"/>
    </row>
    <row r="26" s="2" customFormat="1" spans="1:18">
      <c r="A26" s="3"/>
      <c r="B26" s="4"/>
      <c r="C26" s="4"/>
      <c r="D26" s="3"/>
      <c r="E26" s="3"/>
      <c r="F26" s="5"/>
      <c r="G26" s="3"/>
      <c r="H26" s="5"/>
      <c r="I26" s="5"/>
      <c r="J26" s="5"/>
      <c r="K26" s="5"/>
      <c r="L26" s="5"/>
      <c r="M26" s="5"/>
      <c r="N26" s="5"/>
      <c r="O26" s="5"/>
      <c r="P26" s="5"/>
      <c r="Q26" s="3"/>
      <c r="R26" s="6"/>
    </row>
  </sheetData>
  <sheetProtection selectLockedCells="1"/>
  <autoFilter xmlns:etc="http://www.wps.cn/officeDocument/2017/etCustomData" ref="A3:R23" etc:filterBottomFollowUsedRange="0">
    <extLst/>
  </autoFilter>
  <mergeCells count="8">
    <mergeCell ref="A1:R1"/>
    <mergeCell ref="D2:F2"/>
    <mergeCell ref="G2:I2"/>
    <mergeCell ref="J2:P2"/>
    <mergeCell ref="A2:A3"/>
    <mergeCell ref="B2:B3"/>
    <mergeCell ref="C2:C3"/>
    <mergeCell ref="R2:R3"/>
  </mergeCells>
  <printOptions horizontalCentered="1"/>
  <pageMargins left="0.393055555555556" right="0.393055555555556" top="0.984027777777778" bottom="0.984027777777778" header="0.511805555555556" footer="0.511805555555556"/>
  <pageSetup paperSize="9" scale="65" orientation="landscape" horizontalDpi="600"/>
  <headerFooter alignWithMargins="0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5" defaultRowHeight="14.25"/>
  <cols>
    <col min="2" max="2" width="9.875" customWidth="1"/>
    <col min="3" max="4" width="9" style="129" customWidth="1"/>
    <col min="5" max="27" width="9" customWidth="1" outlineLevel="1"/>
  </cols>
  <sheetData>
    <row r="1" spans="1:30">
      <c r="A1" s="121" t="s">
        <v>205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</row>
    <row r="2" spans="1:29">
      <c r="A2" s="122" t="s">
        <v>1</v>
      </c>
      <c r="B2" s="122" t="s">
        <v>2</v>
      </c>
      <c r="C2" s="123" t="s">
        <v>3</v>
      </c>
      <c r="D2" s="123" t="s">
        <v>4</v>
      </c>
      <c r="E2" s="122" t="s">
        <v>5</v>
      </c>
      <c r="F2" s="122" t="s">
        <v>6</v>
      </c>
      <c r="G2" s="122" t="s">
        <v>7</v>
      </c>
      <c r="H2" s="122" t="s">
        <v>8</v>
      </c>
      <c r="I2" s="122" t="s">
        <v>9</v>
      </c>
      <c r="J2" s="122" t="s">
        <v>10</v>
      </c>
      <c r="K2" s="122" t="s">
        <v>11</v>
      </c>
      <c r="L2" s="122" t="s">
        <v>12</v>
      </c>
      <c r="M2" s="122" t="s">
        <v>13</v>
      </c>
      <c r="N2" s="122" t="s">
        <v>14</v>
      </c>
      <c r="O2" s="122" t="s">
        <v>15</v>
      </c>
      <c r="P2" s="122" t="s">
        <v>16</v>
      </c>
      <c r="Q2" s="122" t="s">
        <v>17</v>
      </c>
      <c r="R2" s="122" t="s">
        <v>18</v>
      </c>
      <c r="S2" s="122" t="s">
        <v>19</v>
      </c>
      <c r="T2" s="122" t="s">
        <v>20</v>
      </c>
      <c r="U2" s="122" t="s">
        <v>21</v>
      </c>
      <c r="V2" s="122" t="s">
        <v>22</v>
      </c>
      <c r="W2" s="122" t="s">
        <v>23</v>
      </c>
      <c r="X2" s="122" t="s">
        <v>24</v>
      </c>
      <c r="Y2" s="122" t="s">
        <v>25</v>
      </c>
      <c r="Z2" s="122" t="s">
        <v>26</v>
      </c>
      <c r="AA2" s="122" t="s">
        <v>27</v>
      </c>
      <c r="AB2" s="122" t="s">
        <v>28</v>
      </c>
      <c r="AC2" s="131" t="s">
        <v>206</v>
      </c>
    </row>
    <row r="3" spans="1:29">
      <c r="A3" s="122" t="s">
        <v>29</v>
      </c>
      <c r="B3" s="122" t="s">
        <v>38</v>
      </c>
      <c r="C3" s="123"/>
      <c r="D3" s="123"/>
      <c r="E3" s="122">
        <v>2</v>
      </c>
      <c r="F3" s="123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>
        <f t="shared" ref="AB3:AB66" si="0">SUM(E3:AA3)</f>
        <v>2</v>
      </c>
      <c r="AC3" s="131">
        <f t="shared" ref="AC3:AC34" si="1">C3*D3*AB3/1000000</f>
        <v>0</v>
      </c>
    </row>
    <row r="4" spans="1:29">
      <c r="A4" s="122" t="s">
        <v>31</v>
      </c>
      <c r="B4" s="122" t="s">
        <v>207</v>
      </c>
      <c r="C4" s="123"/>
      <c r="D4" s="123"/>
      <c r="E4" s="122">
        <v>3</v>
      </c>
      <c r="F4" s="123">
        <v>1</v>
      </c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>
        <f t="shared" si="0"/>
        <v>4</v>
      </c>
      <c r="AC4" s="131">
        <f t="shared" si="1"/>
        <v>0</v>
      </c>
    </row>
    <row r="5" spans="1:29">
      <c r="A5" s="122" t="s">
        <v>33</v>
      </c>
      <c r="B5" s="122" t="s">
        <v>124</v>
      </c>
      <c r="C5" s="123"/>
      <c r="D5" s="123"/>
      <c r="E5" s="122">
        <v>2</v>
      </c>
      <c r="F5" s="123">
        <v>3</v>
      </c>
      <c r="G5" s="122"/>
      <c r="H5" s="122">
        <v>3</v>
      </c>
      <c r="I5" s="122">
        <v>3</v>
      </c>
      <c r="J5" s="122">
        <v>3</v>
      </c>
      <c r="K5" s="122">
        <v>3</v>
      </c>
      <c r="L5" s="122">
        <v>3</v>
      </c>
      <c r="M5" s="122">
        <v>3</v>
      </c>
      <c r="N5" s="122">
        <v>3</v>
      </c>
      <c r="O5" s="122">
        <v>3</v>
      </c>
      <c r="P5" s="122">
        <v>3</v>
      </c>
      <c r="Q5" s="122">
        <v>3</v>
      </c>
      <c r="R5" s="122">
        <v>3</v>
      </c>
      <c r="S5" s="122">
        <v>3</v>
      </c>
      <c r="T5" s="122">
        <v>3</v>
      </c>
      <c r="U5" s="122">
        <v>3</v>
      </c>
      <c r="V5" s="122">
        <v>3</v>
      </c>
      <c r="W5" s="122">
        <v>3</v>
      </c>
      <c r="X5" s="122"/>
      <c r="Y5" s="122"/>
      <c r="Z5" s="122"/>
      <c r="AA5" s="122"/>
      <c r="AB5" s="122">
        <f t="shared" si="0"/>
        <v>53</v>
      </c>
      <c r="AC5" s="131">
        <f t="shared" si="1"/>
        <v>0</v>
      </c>
    </row>
    <row r="6" spans="1:29">
      <c r="A6" s="122" t="s">
        <v>35</v>
      </c>
      <c r="B6" s="122" t="s">
        <v>208</v>
      </c>
      <c r="C6" s="123"/>
      <c r="D6" s="123"/>
      <c r="E6" s="122">
        <v>3</v>
      </c>
      <c r="F6" s="123">
        <v>3</v>
      </c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>
        <f t="shared" si="0"/>
        <v>6</v>
      </c>
      <c r="AC6" s="131">
        <f t="shared" si="1"/>
        <v>0</v>
      </c>
    </row>
    <row r="7" spans="1:29">
      <c r="A7" s="122" t="s">
        <v>37</v>
      </c>
      <c r="B7" s="122" t="s">
        <v>86</v>
      </c>
      <c r="C7" s="123"/>
      <c r="D7" s="123"/>
      <c r="E7" s="122"/>
      <c r="F7" s="123">
        <v>1</v>
      </c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>
        <f t="shared" si="0"/>
        <v>1</v>
      </c>
      <c r="AC7" s="131">
        <f t="shared" si="1"/>
        <v>0</v>
      </c>
    </row>
    <row r="8" spans="1:29">
      <c r="A8" s="122" t="s">
        <v>39</v>
      </c>
      <c r="B8" s="122" t="s">
        <v>48</v>
      </c>
      <c r="C8" s="123"/>
      <c r="D8" s="123"/>
      <c r="E8" s="122"/>
      <c r="F8" s="122">
        <v>2</v>
      </c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>
        <f t="shared" si="0"/>
        <v>2</v>
      </c>
      <c r="AC8" s="131">
        <f t="shared" si="1"/>
        <v>0</v>
      </c>
    </row>
    <row r="9" spans="1:29">
      <c r="A9" s="122" t="s">
        <v>41</v>
      </c>
      <c r="B9" s="122" t="s">
        <v>209</v>
      </c>
      <c r="C9" s="123"/>
      <c r="D9" s="123"/>
      <c r="E9" s="122"/>
      <c r="F9" s="122">
        <v>1</v>
      </c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>
        <f t="shared" si="0"/>
        <v>1</v>
      </c>
      <c r="AC9" s="131">
        <f t="shared" si="1"/>
        <v>0</v>
      </c>
    </row>
    <row r="10" spans="1:29">
      <c r="A10" s="122" t="s">
        <v>43</v>
      </c>
      <c r="B10" s="122" t="s">
        <v>210</v>
      </c>
      <c r="C10" s="123"/>
      <c r="D10" s="123"/>
      <c r="E10" s="122"/>
      <c r="F10" s="122">
        <v>1</v>
      </c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>
        <f t="shared" si="0"/>
        <v>1</v>
      </c>
      <c r="AC10" s="131">
        <f t="shared" si="1"/>
        <v>0</v>
      </c>
    </row>
    <row r="11" spans="1:29">
      <c r="A11" s="122" t="s">
        <v>45</v>
      </c>
      <c r="B11" s="122" t="s">
        <v>211</v>
      </c>
      <c r="C11" s="123"/>
      <c r="D11" s="123"/>
      <c r="E11" s="122"/>
      <c r="F11" s="122">
        <v>1</v>
      </c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>
        <f t="shared" si="0"/>
        <v>1</v>
      </c>
      <c r="AC11" s="131">
        <f t="shared" si="1"/>
        <v>0</v>
      </c>
    </row>
    <row r="12" spans="1:29">
      <c r="A12" s="122" t="s">
        <v>47</v>
      </c>
      <c r="B12" s="122" t="s">
        <v>212</v>
      </c>
      <c r="C12" s="123"/>
      <c r="D12" s="123"/>
      <c r="E12" s="122"/>
      <c r="F12" s="122">
        <v>1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>
        <f t="shared" si="0"/>
        <v>1</v>
      </c>
      <c r="AC12" s="131">
        <f t="shared" si="1"/>
        <v>0</v>
      </c>
    </row>
    <row r="13" spans="1:29">
      <c r="A13" s="122" t="s">
        <v>49</v>
      </c>
      <c r="B13" s="122" t="s">
        <v>213</v>
      </c>
      <c r="C13" s="123"/>
      <c r="D13" s="123"/>
      <c r="E13" s="122"/>
      <c r="F13" s="122">
        <v>1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>
        <f t="shared" si="0"/>
        <v>1</v>
      </c>
      <c r="AC13" s="131">
        <f t="shared" si="1"/>
        <v>0</v>
      </c>
    </row>
    <row r="14" spans="1:29">
      <c r="A14" s="122" t="s">
        <v>51</v>
      </c>
      <c r="B14" s="122" t="s">
        <v>214</v>
      </c>
      <c r="C14" s="123"/>
      <c r="D14" s="123"/>
      <c r="E14" s="122"/>
      <c r="F14" s="122">
        <v>2</v>
      </c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>
        <f t="shared" si="0"/>
        <v>2</v>
      </c>
      <c r="AC14" s="131">
        <f t="shared" si="1"/>
        <v>0</v>
      </c>
    </row>
    <row r="15" spans="1:29">
      <c r="A15" s="122" t="s">
        <v>53</v>
      </c>
      <c r="B15" s="122" t="s">
        <v>215</v>
      </c>
      <c r="C15" s="123"/>
      <c r="D15" s="123"/>
      <c r="E15" s="122"/>
      <c r="F15" s="122">
        <v>1</v>
      </c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>
        <f t="shared" si="0"/>
        <v>1</v>
      </c>
      <c r="AC15" s="131">
        <f t="shared" si="1"/>
        <v>0</v>
      </c>
    </row>
    <row r="16" spans="1:29">
      <c r="A16" s="122" t="s">
        <v>55</v>
      </c>
      <c r="B16" s="122" t="s">
        <v>44</v>
      </c>
      <c r="C16" s="123"/>
      <c r="D16" s="123"/>
      <c r="E16" s="122"/>
      <c r="F16" s="122">
        <v>1</v>
      </c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>
        <f t="shared" si="0"/>
        <v>1</v>
      </c>
      <c r="AC16" s="131">
        <f t="shared" si="1"/>
        <v>0</v>
      </c>
    </row>
    <row r="17" spans="1:29">
      <c r="A17" s="122" t="s">
        <v>57</v>
      </c>
      <c r="B17" s="122" t="s">
        <v>216</v>
      </c>
      <c r="C17" s="123"/>
      <c r="D17" s="123"/>
      <c r="E17" s="122"/>
      <c r="F17" s="122">
        <v>1</v>
      </c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>
        <f t="shared" si="0"/>
        <v>1</v>
      </c>
      <c r="AC17" s="131">
        <f t="shared" si="1"/>
        <v>0</v>
      </c>
    </row>
    <row r="18" spans="1:29">
      <c r="A18" s="122" t="s">
        <v>59</v>
      </c>
      <c r="B18" s="122" t="s">
        <v>217</v>
      </c>
      <c r="C18" s="123"/>
      <c r="D18" s="123"/>
      <c r="E18" s="122"/>
      <c r="F18" s="122">
        <v>1</v>
      </c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>
        <f t="shared" si="0"/>
        <v>1</v>
      </c>
      <c r="AC18" s="131">
        <f t="shared" si="1"/>
        <v>0</v>
      </c>
    </row>
    <row r="19" spans="1:29">
      <c r="A19" s="122" t="s">
        <v>61</v>
      </c>
      <c r="B19" s="122" t="s">
        <v>218</v>
      </c>
      <c r="C19" s="123"/>
      <c r="D19" s="123"/>
      <c r="E19" s="122"/>
      <c r="F19" s="122">
        <v>2</v>
      </c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>
        <f t="shared" si="0"/>
        <v>2</v>
      </c>
      <c r="AC19" s="131">
        <f t="shared" si="1"/>
        <v>0</v>
      </c>
    </row>
    <row r="20" spans="1:29">
      <c r="A20" s="122" t="s">
        <v>63</v>
      </c>
      <c r="B20" s="122" t="s">
        <v>219</v>
      </c>
      <c r="C20" s="123"/>
      <c r="D20" s="123"/>
      <c r="E20" s="122"/>
      <c r="F20" s="122">
        <v>1</v>
      </c>
      <c r="G20" s="122">
        <v>1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>
        <f t="shared" si="0"/>
        <v>2</v>
      </c>
      <c r="AC20" s="131">
        <f t="shared" si="1"/>
        <v>0</v>
      </c>
    </row>
    <row r="21" spans="1:29">
      <c r="A21" s="122" t="s">
        <v>65</v>
      </c>
      <c r="B21" s="122" t="s">
        <v>220</v>
      </c>
      <c r="C21" s="123"/>
      <c r="D21" s="123"/>
      <c r="E21" s="122"/>
      <c r="F21" s="122">
        <v>2</v>
      </c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>
        <f t="shared" si="0"/>
        <v>2</v>
      </c>
      <c r="AC21" s="131">
        <f t="shared" si="1"/>
        <v>0</v>
      </c>
    </row>
    <row r="22" spans="1:29">
      <c r="A22" s="122" t="s">
        <v>67</v>
      </c>
      <c r="B22" s="122" t="s">
        <v>204</v>
      </c>
      <c r="C22" s="123"/>
      <c r="D22" s="123"/>
      <c r="E22" s="122"/>
      <c r="F22" s="122">
        <v>2</v>
      </c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>
        <f t="shared" si="0"/>
        <v>2</v>
      </c>
      <c r="AC22" s="131">
        <f t="shared" si="1"/>
        <v>0</v>
      </c>
    </row>
    <row r="23" spans="1:29">
      <c r="A23" s="122" t="s">
        <v>69</v>
      </c>
      <c r="B23" s="122" t="s">
        <v>221</v>
      </c>
      <c r="C23" s="123"/>
      <c r="D23" s="123"/>
      <c r="E23" s="122"/>
      <c r="F23" s="122">
        <v>3</v>
      </c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>
        <f t="shared" si="0"/>
        <v>3</v>
      </c>
      <c r="AC23" s="131">
        <f t="shared" si="1"/>
        <v>0</v>
      </c>
    </row>
    <row r="24" spans="1:29">
      <c r="A24" s="122" t="s">
        <v>71</v>
      </c>
      <c r="B24" s="122" t="s">
        <v>222</v>
      </c>
      <c r="C24" s="123"/>
      <c r="D24" s="123"/>
      <c r="E24" s="122"/>
      <c r="F24" s="122">
        <v>2</v>
      </c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>
        <f t="shared" si="0"/>
        <v>2</v>
      </c>
      <c r="AC24" s="131">
        <f t="shared" si="1"/>
        <v>0</v>
      </c>
    </row>
    <row r="25" spans="1:29">
      <c r="A25" s="122" t="s">
        <v>223</v>
      </c>
      <c r="B25" s="122" t="s">
        <v>224</v>
      </c>
      <c r="C25" s="123"/>
      <c r="D25" s="123"/>
      <c r="E25" s="122"/>
      <c r="F25" s="122">
        <v>2</v>
      </c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>
        <f t="shared" si="0"/>
        <v>2</v>
      </c>
      <c r="AC25" s="131">
        <f t="shared" si="1"/>
        <v>0</v>
      </c>
    </row>
    <row r="26" spans="1:29">
      <c r="A26" s="122" t="s">
        <v>73</v>
      </c>
      <c r="B26" s="122" t="s">
        <v>225</v>
      </c>
      <c r="C26" s="123"/>
      <c r="D26" s="123"/>
      <c r="E26" s="122"/>
      <c r="F26" s="122">
        <v>1</v>
      </c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>
        <f t="shared" si="0"/>
        <v>1</v>
      </c>
      <c r="AC26" s="131">
        <f t="shared" si="1"/>
        <v>0</v>
      </c>
    </row>
    <row r="27" spans="1:29">
      <c r="A27" s="122" t="s">
        <v>75</v>
      </c>
      <c r="B27" s="122" t="s">
        <v>226</v>
      </c>
      <c r="C27" s="123"/>
      <c r="D27" s="123"/>
      <c r="E27" s="122"/>
      <c r="F27" s="122">
        <v>1</v>
      </c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>
        <f t="shared" si="0"/>
        <v>1</v>
      </c>
      <c r="AC27" s="131">
        <f t="shared" si="1"/>
        <v>0</v>
      </c>
    </row>
    <row r="28" spans="1:29">
      <c r="A28" s="122" t="s">
        <v>77</v>
      </c>
      <c r="B28" s="122" t="s">
        <v>110</v>
      </c>
      <c r="C28" s="123"/>
      <c r="D28" s="123"/>
      <c r="E28" s="122"/>
      <c r="F28" s="122"/>
      <c r="G28" s="122">
        <v>1</v>
      </c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>
        <f t="shared" si="0"/>
        <v>1</v>
      </c>
      <c r="AC28" s="131">
        <f t="shared" si="1"/>
        <v>0</v>
      </c>
    </row>
    <row r="29" spans="1:29">
      <c r="A29" s="122" t="s">
        <v>79</v>
      </c>
      <c r="B29" s="122" t="s">
        <v>90</v>
      </c>
      <c r="C29" s="123"/>
      <c r="D29" s="123"/>
      <c r="E29" s="122"/>
      <c r="F29" s="122"/>
      <c r="G29" s="122">
        <v>3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>
        <f t="shared" si="0"/>
        <v>3</v>
      </c>
      <c r="AC29" s="131">
        <f t="shared" si="1"/>
        <v>0</v>
      </c>
    </row>
    <row r="30" spans="1:29">
      <c r="A30" s="122" t="s">
        <v>81</v>
      </c>
      <c r="B30" s="122" t="s">
        <v>88</v>
      </c>
      <c r="C30" s="123"/>
      <c r="D30" s="123"/>
      <c r="E30" s="122"/>
      <c r="F30" s="122"/>
      <c r="G30" s="122">
        <v>1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>
        <f t="shared" si="0"/>
        <v>1</v>
      </c>
      <c r="AC30" s="131">
        <f t="shared" si="1"/>
        <v>0</v>
      </c>
    </row>
    <row r="31" spans="1:29">
      <c r="A31" s="122" t="s">
        <v>83</v>
      </c>
      <c r="B31" s="122" t="s">
        <v>122</v>
      </c>
      <c r="C31" s="123"/>
      <c r="D31" s="123"/>
      <c r="E31" s="122"/>
      <c r="F31" s="122"/>
      <c r="G31" s="122">
        <v>5</v>
      </c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>
        <f t="shared" si="0"/>
        <v>5</v>
      </c>
      <c r="AC31" s="131">
        <f t="shared" si="1"/>
        <v>0</v>
      </c>
    </row>
    <row r="32" spans="1:29">
      <c r="A32" s="122" t="s">
        <v>85</v>
      </c>
      <c r="B32" s="122" t="s">
        <v>227</v>
      </c>
      <c r="C32" s="123"/>
      <c r="D32" s="123"/>
      <c r="E32" s="122"/>
      <c r="F32" s="122"/>
      <c r="G32" s="122">
        <v>1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>
        <f t="shared" si="0"/>
        <v>1</v>
      </c>
      <c r="AC32" s="131">
        <f t="shared" si="1"/>
        <v>0</v>
      </c>
    </row>
    <row r="33" spans="1:29">
      <c r="A33" s="122" t="s">
        <v>87</v>
      </c>
      <c r="B33" s="122" t="s">
        <v>228</v>
      </c>
      <c r="C33" s="123"/>
      <c r="D33" s="123"/>
      <c r="E33" s="122"/>
      <c r="F33" s="122"/>
      <c r="G33" s="122">
        <v>1</v>
      </c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>
        <f t="shared" si="0"/>
        <v>1</v>
      </c>
      <c r="AC33" s="131">
        <f t="shared" si="1"/>
        <v>0</v>
      </c>
    </row>
    <row r="34" spans="1:29">
      <c r="A34" s="122" t="s">
        <v>89</v>
      </c>
      <c r="B34" s="122" t="s">
        <v>229</v>
      </c>
      <c r="C34" s="123"/>
      <c r="D34" s="123"/>
      <c r="E34" s="122"/>
      <c r="F34" s="122"/>
      <c r="G34" s="122">
        <v>1</v>
      </c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>
        <f t="shared" si="0"/>
        <v>1</v>
      </c>
      <c r="AC34" s="131">
        <f t="shared" si="1"/>
        <v>0</v>
      </c>
    </row>
    <row r="35" spans="1:29">
      <c r="A35" s="122" t="s">
        <v>91</v>
      </c>
      <c r="B35" s="122" t="s">
        <v>112</v>
      </c>
      <c r="C35" s="123"/>
      <c r="D35" s="123"/>
      <c r="E35" s="122"/>
      <c r="F35" s="122"/>
      <c r="G35" s="122">
        <v>1</v>
      </c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>
        <f t="shared" si="0"/>
        <v>1</v>
      </c>
      <c r="AC35" s="131">
        <f t="shared" ref="AC35:AC64" si="2">C35*D35*AB35/1000000</f>
        <v>0</v>
      </c>
    </row>
    <row r="36" spans="1:29">
      <c r="A36" s="122" t="s">
        <v>93</v>
      </c>
      <c r="B36" s="122" t="s">
        <v>139</v>
      </c>
      <c r="C36" s="123"/>
      <c r="D36" s="123"/>
      <c r="E36" s="122"/>
      <c r="F36" s="122"/>
      <c r="G36" s="122">
        <v>2</v>
      </c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>
        <f t="shared" si="0"/>
        <v>2</v>
      </c>
      <c r="AC36" s="131">
        <f t="shared" si="2"/>
        <v>0</v>
      </c>
    </row>
    <row r="37" spans="1:29">
      <c r="A37" s="122" t="s">
        <v>95</v>
      </c>
      <c r="B37" s="122" t="s">
        <v>230</v>
      </c>
      <c r="C37" s="123"/>
      <c r="D37" s="123"/>
      <c r="E37" s="122"/>
      <c r="F37" s="122"/>
      <c r="G37" s="122">
        <v>1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>
        <f t="shared" si="0"/>
        <v>1</v>
      </c>
      <c r="AC37" s="131">
        <f t="shared" si="2"/>
        <v>0</v>
      </c>
    </row>
    <row r="38" spans="1:29">
      <c r="A38" s="122" t="s">
        <v>97</v>
      </c>
      <c r="B38" s="122" t="s">
        <v>231</v>
      </c>
      <c r="C38" s="123"/>
      <c r="D38" s="123"/>
      <c r="E38" s="122"/>
      <c r="F38" s="122"/>
      <c r="G38" s="122">
        <v>1</v>
      </c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>
        <f t="shared" si="0"/>
        <v>1</v>
      </c>
      <c r="AC38" s="131">
        <f t="shared" si="2"/>
        <v>0</v>
      </c>
    </row>
    <row r="39" spans="1:29">
      <c r="A39" s="122" t="s">
        <v>99</v>
      </c>
      <c r="B39" s="122" t="s">
        <v>232</v>
      </c>
      <c r="C39" s="123"/>
      <c r="D39" s="123"/>
      <c r="E39" s="122"/>
      <c r="F39" s="122"/>
      <c r="G39" s="122">
        <v>1</v>
      </c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>
        <f t="shared" si="0"/>
        <v>1</v>
      </c>
      <c r="AC39" s="131">
        <f t="shared" si="2"/>
        <v>0</v>
      </c>
    </row>
    <row r="40" spans="1:29">
      <c r="A40" s="122" t="s">
        <v>101</v>
      </c>
      <c r="B40" s="122" t="s">
        <v>233</v>
      </c>
      <c r="C40" s="123"/>
      <c r="D40" s="123"/>
      <c r="E40" s="122"/>
      <c r="F40" s="122"/>
      <c r="G40" s="122">
        <v>1</v>
      </c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>
        <f t="shared" si="0"/>
        <v>1</v>
      </c>
      <c r="AC40" s="131">
        <f t="shared" si="2"/>
        <v>0</v>
      </c>
    </row>
    <row r="41" spans="1:29">
      <c r="A41" s="122" t="s">
        <v>103</v>
      </c>
      <c r="B41" s="122" t="s">
        <v>234</v>
      </c>
      <c r="C41" s="123"/>
      <c r="D41" s="123"/>
      <c r="E41" s="122"/>
      <c r="F41" s="122"/>
      <c r="G41" s="122">
        <v>1</v>
      </c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>
        <f t="shared" si="0"/>
        <v>1</v>
      </c>
      <c r="AC41" s="131">
        <f t="shared" si="2"/>
        <v>0</v>
      </c>
    </row>
    <row r="42" spans="1:29">
      <c r="A42" s="122" t="s">
        <v>105</v>
      </c>
      <c r="B42" s="122" t="s">
        <v>235</v>
      </c>
      <c r="C42" s="123"/>
      <c r="D42" s="123"/>
      <c r="E42" s="122"/>
      <c r="F42" s="122"/>
      <c r="G42" s="122">
        <v>2</v>
      </c>
      <c r="H42" s="122">
        <v>4</v>
      </c>
      <c r="I42" s="122">
        <v>4</v>
      </c>
      <c r="J42" s="122">
        <v>4</v>
      </c>
      <c r="K42" s="122">
        <v>4</v>
      </c>
      <c r="L42" s="122">
        <v>4</v>
      </c>
      <c r="M42" s="122">
        <v>4</v>
      </c>
      <c r="N42" s="122">
        <v>4</v>
      </c>
      <c r="O42" s="122">
        <v>4</v>
      </c>
      <c r="P42" s="122">
        <v>4</v>
      </c>
      <c r="Q42" s="122">
        <v>4</v>
      </c>
      <c r="R42" s="122">
        <v>4</v>
      </c>
      <c r="S42" s="122">
        <v>4</v>
      </c>
      <c r="T42" s="122">
        <v>4</v>
      </c>
      <c r="U42" s="122">
        <v>4</v>
      </c>
      <c r="V42" s="122">
        <v>4</v>
      </c>
      <c r="W42" s="122">
        <v>4</v>
      </c>
      <c r="X42" s="122"/>
      <c r="Y42" s="122"/>
      <c r="Z42" s="122"/>
      <c r="AA42" s="122"/>
      <c r="AB42" s="122">
        <f t="shared" si="0"/>
        <v>66</v>
      </c>
      <c r="AC42" s="131">
        <f t="shared" si="2"/>
        <v>0</v>
      </c>
    </row>
    <row r="43" spans="1:29">
      <c r="A43" s="122" t="s">
        <v>107</v>
      </c>
      <c r="B43" s="122" t="s">
        <v>236</v>
      </c>
      <c r="C43" s="123"/>
      <c r="D43" s="123"/>
      <c r="E43" s="122"/>
      <c r="F43" s="122"/>
      <c r="G43" s="122">
        <v>2</v>
      </c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>
        <f t="shared" si="0"/>
        <v>2</v>
      </c>
      <c r="AC43" s="131">
        <f t="shared" si="2"/>
        <v>0</v>
      </c>
    </row>
    <row r="44" spans="1:29">
      <c r="A44" s="122" t="s">
        <v>109</v>
      </c>
      <c r="B44" s="122" t="s">
        <v>237</v>
      </c>
      <c r="C44" s="123"/>
      <c r="D44" s="123"/>
      <c r="E44" s="122"/>
      <c r="F44" s="122"/>
      <c r="G44" s="122">
        <v>2</v>
      </c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>
        <f t="shared" si="0"/>
        <v>2</v>
      </c>
      <c r="AC44" s="131">
        <f t="shared" si="2"/>
        <v>0</v>
      </c>
    </row>
    <row r="45" spans="1:29">
      <c r="A45" s="122" t="s">
        <v>111</v>
      </c>
      <c r="B45" s="122" t="s">
        <v>238</v>
      </c>
      <c r="C45" s="123"/>
      <c r="D45" s="123"/>
      <c r="E45" s="122"/>
      <c r="F45" s="122"/>
      <c r="G45" s="122">
        <v>2</v>
      </c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>
        <f t="shared" si="0"/>
        <v>2</v>
      </c>
      <c r="AC45" s="131">
        <f t="shared" si="2"/>
        <v>0</v>
      </c>
    </row>
    <row r="46" spans="1:29">
      <c r="A46" s="122" t="s">
        <v>113</v>
      </c>
      <c r="B46" s="122" t="s">
        <v>239</v>
      </c>
      <c r="C46" s="123"/>
      <c r="D46" s="123"/>
      <c r="E46" s="122"/>
      <c r="F46" s="122"/>
      <c r="G46" s="122">
        <v>1</v>
      </c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>
        <f t="shared" si="0"/>
        <v>1</v>
      </c>
      <c r="AC46" s="131">
        <f t="shared" si="2"/>
        <v>0</v>
      </c>
    </row>
    <row r="47" spans="1:29">
      <c r="A47" s="122" t="s">
        <v>115</v>
      </c>
      <c r="B47" s="122" t="s">
        <v>153</v>
      </c>
      <c r="C47" s="123"/>
      <c r="D47" s="123"/>
      <c r="E47" s="122"/>
      <c r="F47" s="122"/>
      <c r="G47" s="122">
        <v>2</v>
      </c>
      <c r="H47" s="122">
        <v>12</v>
      </c>
      <c r="I47" s="122">
        <v>12</v>
      </c>
      <c r="J47" s="122">
        <v>12</v>
      </c>
      <c r="K47" s="122">
        <v>12</v>
      </c>
      <c r="L47" s="122">
        <v>12</v>
      </c>
      <c r="M47" s="122">
        <v>12</v>
      </c>
      <c r="N47" s="122">
        <v>12</v>
      </c>
      <c r="O47" s="122">
        <v>12</v>
      </c>
      <c r="P47" s="122">
        <v>12</v>
      </c>
      <c r="Q47" s="122">
        <v>12</v>
      </c>
      <c r="R47" s="122">
        <v>12</v>
      </c>
      <c r="S47" s="122">
        <v>12</v>
      </c>
      <c r="T47" s="122">
        <v>12</v>
      </c>
      <c r="U47" s="122">
        <v>12</v>
      </c>
      <c r="V47" s="122">
        <v>12</v>
      </c>
      <c r="W47" s="122">
        <v>12</v>
      </c>
      <c r="X47" s="122"/>
      <c r="Y47" s="122"/>
      <c r="Z47" s="122"/>
      <c r="AA47" s="122"/>
      <c r="AB47" s="122">
        <f t="shared" si="0"/>
        <v>194</v>
      </c>
      <c r="AC47" s="131">
        <f t="shared" si="2"/>
        <v>0</v>
      </c>
    </row>
    <row r="48" s="128" customFormat="1" spans="1:30">
      <c r="A48" s="126" t="s">
        <v>117</v>
      </c>
      <c r="B48" s="126" t="s">
        <v>240</v>
      </c>
      <c r="C48" s="126"/>
      <c r="D48" s="126"/>
      <c r="E48" s="126"/>
      <c r="F48" s="126"/>
      <c r="G48" s="126">
        <v>2</v>
      </c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>
        <f t="shared" si="0"/>
        <v>2</v>
      </c>
      <c r="AC48" s="132">
        <f t="shared" si="2"/>
        <v>0</v>
      </c>
      <c r="AD48" s="128" t="s">
        <v>241</v>
      </c>
    </row>
    <row r="49" spans="1:29">
      <c r="A49" s="122" t="s">
        <v>119</v>
      </c>
      <c r="B49" s="122" t="s">
        <v>242</v>
      </c>
      <c r="C49" s="123"/>
      <c r="D49" s="123"/>
      <c r="E49" s="122"/>
      <c r="F49" s="122"/>
      <c r="G49" s="122">
        <v>2</v>
      </c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>
        <f t="shared" si="0"/>
        <v>2</v>
      </c>
      <c r="AC49" s="131">
        <f t="shared" si="2"/>
        <v>0</v>
      </c>
    </row>
    <row r="50" spans="1:29">
      <c r="A50" s="122" t="s">
        <v>121</v>
      </c>
      <c r="B50" s="122" t="s">
        <v>243</v>
      </c>
      <c r="C50" s="123"/>
      <c r="D50" s="123"/>
      <c r="E50" s="122"/>
      <c r="F50" s="122"/>
      <c r="G50" s="122">
        <v>2</v>
      </c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>
        <f t="shared" si="0"/>
        <v>2</v>
      </c>
      <c r="AC50" s="131">
        <f t="shared" si="2"/>
        <v>0</v>
      </c>
    </row>
    <row r="51" spans="1:29">
      <c r="A51" s="122" t="s">
        <v>123</v>
      </c>
      <c r="B51" s="122" t="s">
        <v>244</v>
      </c>
      <c r="C51" s="123"/>
      <c r="D51" s="123"/>
      <c r="E51" s="122"/>
      <c r="F51" s="122"/>
      <c r="G51" s="122">
        <v>1</v>
      </c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>
        <f t="shared" si="0"/>
        <v>1</v>
      </c>
      <c r="AC51" s="131">
        <f t="shared" si="2"/>
        <v>0</v>
      </c>
    </row>
    <row r="52" spans="1:29">
      <c r="A52" s="122" t="s">
        <v>125</v>
      </c>
      <c r="B52" s="122" t="s">
        <v>245</v>
      </c>
      <c r="C52" s="123"/>
      <c r="D52" s="123"/>
      <c r="E52" s="122"/>
      <c r="F52" s="122"/>
      <c r="G52" s="122">
        <v>3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>
        <f t="shared" si="0"/>
        <v>3</v>
      </c>
      <c r="AC52" s="131">
        <f t="shared" si="2"/>
        <v>0</v>
      </c>
    </row>
    <row r="53" spans="1:29">
      <c r="A53" s="122" t="s">
        <v>127</v>
      </c>
      <c r="B53" s="122" t="s">
        <v>246</v>
      </c>
      <c r="C53" s="123"/>
      <c r="D53" s="123"/>
      <c r="E53" s="122"/>
      <c r="F53" s="122"/>
      <c r="G53" s="122">
        <v>2</v>
      </c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>
        <f t="shared" si="0"/>
        <v>2</v>
      </c>
      <c r="AC53" s="131">
        <f t="shared" si="2"/>
        <v>0</v>
      </c>
    </row>
    <row r="54" spans="1:29">
      <c r="A54" s="122" t="s">
        <v>129</v>
      </c>
      <c r="B54" s="122" t="s">
        <v>247</v>
      </c>
      <c r="C54" s="123"/>
      <c r="D54" s="123"/>
      <c r="E54" s="122"/>
      <c r="F54" s="122"/>
      <c r="G54" s="122">
        <v>2</v>
      </c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>
        <f t="shared" si="0"/>
        <v>2</v>
      </c>
      <c r="AC54" s="131">
        <f t="shared" si="2"/>
        <v>0</v>
      </c>
    </row>
    <row r="55" spans="1:29">
      <c r="A55" s="122" t="s">
        <v>131</v>
      </c>
      <c r="B55" s="124" t="s">
        <v>34</v>
      </c>
      <c r="C55" s="130"/>
      <c r="D55" s="130"/>
      <c r="E55" s="124"/>
      <c r="F55" s="124"/>
      <c r="G55" s="124">
        <v>3</v>
      </c>
      <c r="H55" s="124">
        <v>4</v>
      </c>
      <c r="I55" s="124">
        <v>4</v>
      </c>
      <c r="J55" s="124">
        <v>4</v>
      </c>
      <c r="K55" s="124">
        <v>4</v>
      </c>
      <c r="L55" s="124">
        <v>4</v>
      </c>
      <c r="M55" s="124">
        <v>4</v>
      </c>
      <c r="N55" s="124">
        <v>4</v>
      </c>
      <c r="O55" s="124">
        <v>4</v>
      </c>
      <c r="P55" s="124">
        <v>4</v>
      </c>
      <c r="Q55" s="124">
        <v>4</v>
      </c>
      <c r="R55" s="124">
        <v>4</v>
      </c>
      <c r="S55" s="124">
        <v>4</v>
      </c>
      <c r="T55" s="124">
        <v>4</v>
      </c>
      <c r="U55" s="124">
        <v>4</v>
      </c>
      <c r="V55" s="124">
        <v>4</v>
      </c>
      <c r="W55" s="124">
        <v>4</v>
      </c>
      <c r="X55" s="124"/>
      <c r="Y55" s="124"/>
      <c r="Z55" s="124"/>
      <c r="AA55" s="124"/>
      <c r="AB55" s="122">
        <f t="shared" si="0"/>
        <v>67</v>
      </c>
      <c r="AC55" s="133">
        <f t="shared" si="2"/>
        <v>0</v>
      </c>
    </row>
    <row r="56" spans="1:29">
      <c r="A56" s="122" t="s">
        <v>133</v>
      </c>
      <c r="B56" s="123" t="s">
        <v>248</v>
      </c>
      <c r="C56" s="123"/>
      <c r="D56" s="123"/>
      <c r="E56" s="123"/>
      <c r="F56" s="122"/>
      <c r="G56" s="122">
        <v>2</v>
      </c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>
        <f t="shared" si="0"/>
        <v>2</v>
      </c>
      <c r="AC56" s="134">
        <f t="shared" si="2"/>
        <v>0</v>
      </c>
    </row>
    <row r="57" spans="1:29">
      <c r="A57" s="122" t="s">
        <v>135</v>
      </c>
      <c r="B57" s="123" t="s">
        <v>249</v>
      </c>
      <c r="C57" s="123"/>
      <c r="D57" s="123"/>
      <c r="E57" s="123"/>
      <c r="F57" s="122"/>
      <c r="G57" s="122">
        <v>3</v>
      </c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>
        <f t="shared" si="0"/>
        <v>3</v>
      </c>
      <c r="AC57" s="134">
        <f t="shared" si="2"/>
        <v>0</v>
      </c>
    </row>
    <row r="58" spans="1:29">
      <c r="A58" s="122" t="s">
        <v>137</v>
      </c>
      <c r="B58" s="123" t="s">
        <v>92</v>
      </c>
      <c r="C58" s="123"/>
      <c r="D58" s="123"/>
      <c r="E58" s="123"/>
      <c r="F58" s="122"/>
      <c r="G58" s="122">
        <v>2</v>
      </c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>
        <f t="shared" si="0"/>
        <v>2</v>
      </c>
      <c r="AC58" s="134">
        <f t="shared" si="2"/>
        <v>0</v>
      </c>
    </row>
    <row r="59" spans="1:29">
      <c r="A59" s="122" t="s">
        <v>138</v>
      </c>
      <c r="B59" s="123" t="s">
        <v>250</v>
      </c>
      <c r="C59" s="123"/>
      <c r="D59" s="123"/>
      <c r="E59" s="123"/>
      <c r="F59" s="122"/>
      <c r="G59" s="122">
        <v>2</v>
      </c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>
        <f t="shared" si="0"/>
        <v>2</v>
      </c>
      <c r="AC59" s="134">
        <f t="shared" si="2"/>
        <v>0</v>
      </c>
    </row>
    <row r="60" spans="1:29">
      <c r="A60" s="122" t="s">
        <v>140</v>
      </c>
      <c r="B60" s="123" t="s">
        <v>102</v>
      </c>
      <c r="C60" s="123"/>
      <c r="D60" s="123"/>
      <c r="E60" s="123"/>
      <c r="F60" s="122"/>
      <c r="G60" s="122">
        <v>1</v>
      </c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>
        <f t="shared" si="0"/>
        <v>1</v>
      </c>
      <c r="AC60" s="134">
        <f t="shared" si="2"/>
        <v>0</v>
      </c>
    </row>
    <row r="61" spans="1:29">
      <c r="A61" s="122" t="s">
        <v>142</v>
      </c>
      <c r="B61" s="123" t="s">
        <v>251</v>
      </c>
      <c r="C61" s="123"/>
      <c r="D61" s="123"/>
      <c r="E61" s="123"/>
      <c r="F61" s="122"/>
      <c r="G61" s="122">
        <v>1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>
        <f t="shared" si="0"/>
        <v>1</v>
      </c>
      <c r="AC61" s="134">
        <f t="shared" si="2"/>
        <v>0</v>
      </c>
    </row>
    <row r="62" spans="1:29">
      <c r="A62" s="122" t="s">
        <v>144</v>
      </c>
      <c r="B62" s="123" t="s">
        <v>252</v>
      </c>
      <c r="C62" s="123"/>
      <c r="D62" s="123"/>
      <c r="E62" s="123"/>
      <c r="F62" s="122"/>
      <c r="G62" s="122"/>
      <c r="H62" s="122">
        <v>2</v>
      </c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>
        <f t="shared" si="0"/>
        <v>2</v>
      </c>
      <c r="AC62" s="134">
        <f t="shared" si="2"/>
        <v>0</v>
      </c>
    </row>
    <row r="63" spans="1:29">
      <c r="A63" s="122" t="s">
        <v>146</v>
      </c>
      <c r="B63" s="123" t="s">
        <v>141</v>
      </c>
      <c r="C63" s="123"/>
      <c r="D63" s="123"/>
      <c r="E63" s="123"/>
      <c r="F63" s="122"/>
      <c r="G63" s="122"/>
      <c r="H63" s="122">
        <v>2</v>
      </c>
      <c r="I63" s="122">
        <v>2</v>
      </c>
      <c r="J63" s="122">
        <v>2</v>
      </c>
      <c r="K63" s="122">
        <v>2</v>
      </c>
      <c r="L63" s="122">
        <v>2</v>
      </c>
      <c r="M63" s="122">
        <v>2</v>
      </c>
      <c r="N63" s="122">
        <v>2</v>
      </c>
      <c r="O63" s="122">
        <v>2</v>
      </c>
      <c r="P63" s="122">
        <v>2</v>
      </c>
      <c r="Q63" s="122">
        <v>2</v>
      </c>
      <c r="R63" s="122">
        <v>2</v>
      </c>
      <c r="S63" s="122">
        <v>2</v>
      </c>
      <c r="T63" s="122">
        <v>2</v>
      </c>
      <c r="U63" s="122">
        <v>2</v>
      </c>
      <c r="V63" s="122">
        <v>2</v>
      </c>
      <c r="W63" s="122">
        <v>2</v>
      </c>
      <c r="X63" s="122"/>
      <c r="Y63" s="122"/>
      <c r="Z63" s="122"/>
      <c r="AA63" s="122"/>
      <c r="AB63" s="122">
        <f t="shared" si="0"/>
        <v>32</v>
      </c>
      <c r="AC63" s="134">
        <f t="shared" si="2"/>
        <v>0</v>
      </c>
    </row>
    <row r="64" spans="1:29">
      <c r="A64" s="122" t="s">
        <v>148</v>
      </c>
      <c r="B64" s="122" t="s">
        <v>253</v>
      </c>
      <c r="C64" s="123"/>
      <c r="D64" s="123"/>
      <c r="E64" s="122"/>
      <c r="F64" s="122"/>
      <c r="G64" s="122"/>
      <c r="H64" s="122">
        <v>6</v>
      </c>
      <c r="I64" s="122">
        <v>6</v>
      </c>
      <c r="J64" s="122">
        <v>6</v>
      </c>
      <c r="K64" s="122">
        <v>6</v>
      </c>
      <c r="L64" s="122">
        <v>6</v>
      </c>
      <c r="M64" s="122">
        <v>6</v>
      </c>
      <c r="N64" s="122">
        <v>6</v>
      </c>
      <c r="O64" s="122">
        <v>6</v>
      </c>
      <c r="P64" s="122">
        <v>6</v>
      </c>
      <c r="Q64" s="122">
        <v>6</v>
      </c>
      <c r="R64" s="122">
        <v>6</v>
      </c>
      <c r="S64" s="122">
        <v>6</v>
      </c>
      <c r="T64" s="122">
        <v>6</v>
      </c>
      <c r="U64" s="122">
        <v>6</v>
      </c>
      <c r="V64" s="122">
        <v>6</v>
      </c>
      <c r="W64" s="122">
        <v>6</v>
      </c>
      <c r="X64" s="122"/>
      <c r="Y64" s="122"/>
      <c r="Z64" s="122"/>
      <c r="AA64" s="122"/>
      <c r="AB64" s="122">
        <f t="shared" si="0"/>
        <v>96</v>
      </c>
      <c r="AC64" s="134">
        <f t="shared" si="2"/>
        <v>0</v>
      </c>
    </row>
    <row r="65" spans="1:29">
      <c r="A65" s="122" t="s">
        <v>150</v>
      </c>
      <c r="B65" s="122" t="s">
        <v>254</v>
      </c>
      <c r="C65" s="123"/>
      <c r="D65" s="123"/>
      <c r="E65" s="122"/>
      <c r="F65" s="122"/>
      <c r="G65" s="122"/>
      <c r="H65" s="122">
        <v>2</v>
      </c>
      <c r="I65" s="122">
        <v>2</v>
      </c>
      <c r="J65" s="122">
        <v>2</v>
      </c>
      <c r="K65" s="122">
        <v>2</v>
      </c>
      <c r="L65" s="122">
        <v>6</v>
      </c>
      <c r="M65" s="122">
        <v>6</v>
      </c>
      <c r="N65" s="122">
        <v>6</v>
      </c>
      <c r="O65" s="122">
        <v>6</v>
      </c>
      <c r="P65" s="122">
        <v>6</v>
      </c>
      <c r="Q65" s="122">
        <v>6</v>
      </c>
      <c r="R65" s="122">
        <v>6</v>
      </c>
      <c r="S65" s="122">
        <v>6</v>
      </c>
      <c r="T65" s="122">
        <v>6</v>
      </c>
      <c r="U65" s="122">
        <v>6</v>
      </c>
      <c r="V65" s="122">
        <v>6</v>
      </c>
      <c r="W65" s="122">
        <v>6</v>
      </c>
      <c r="X65" s="122"/>
      <c r="Y65" s="122"/>
      <c r="Z65" s="122"/>
      <c r="AA65" s="122"/>
      <c r="AB65" s="122">
        <f t="shared" si="0"/>
        <v>80</v>
      </c>
      <c r="AC65" s="134">
        <f t="shared" ref="AC65:AC84" si="3">C65*D65*AB65/1000000</f>
        <v>0</v>
      </c>
    </row>
    <row r="66" spans="1:29">
      <c r="A66" s="122" t="s">
        <v>152</v>
      </c>
      <c r="B66" s="123" t="s">
        <v>143</v>
      </c>
      <c r="C66" s="123"/>
      <c r="D66" s="123"/>
      <c r="E66" s="122"/>
      <c r="F66" s="122"/>
      <c r="G66" s="122"/>
      <c r="H66" s="122">
        <v>10</v>
      </c>
      <c r="I66" s="122">
        <v>10</v>
      </c>
      <c r="J66" s="122">
        <v>10</v>
      </c>
      <c r="K66" s="122">
        <v>10</v>
      </c>
      <c r="L66" s="122">
        <v>9</v>
      </c>
      <c r="M66" s="122">
        <v>9</v>
      </c>
      <c r="N66" s="122">
        <v>9</v>
      </c>
      <c r="O66" s="122">
        <v>9</v>
      </c>
      <c r="P66" s="122">
        <v>9</v>
      </c>
      <c r="Q66" s="122">
        <v>9</v>
      </c>
      <c r="R66" s="122">
        <v>9</v>
      </c>
      <c r="S66" s="122">
        <v>9</v>
      </c>
      <c r="T66" s="122">
        <v>9</v>
      </c>
      <c r="U66" s="122">
        <v>9</v>
      </c>
      <c r="V66" s="122">
        <v>9</v>
      </c>
      <c r="W66" s="122">
        <v>9</v>
      </c>
      <c r="X66" s="122"/>
      <c r="Y66" s="122"/>
      <c r="Z66" s="122"/>
      <c r="AA66" s="122"/>
      <c r="AB66" s="122">
        <f t="shared" si="0"/>
        <v>148</v>
      </c>
      <c r="AC66" s="134">
        <f t="shared" si="3"/>
        <v>0</v>
      </c>
    </row>
    <row r="67" spans="1:29">
      <c r="A67" s="122" t="s">
        <v>154</v>
      </c>
      <c r="B67" s="123" t="s">
        <v>145</v>
      </c>
      <c r="C67" s="123"/>
      <c r="D67" s="123"/>
      <c r="E67" s="122"/>
      <c r="F67" s="122"/>
      <c r="G67" s="122"/>
      <c r="H67" s="122">
        <v>6</v>
      </c>
      <c r="I67" s="122">
        <v>6</v>
      </c>
      <c r="J67" s="122">
        <v>6</v>
      </c>
      <c r="K67" s="122">
        <v>6</v>
      </c>
      <c r="L67" s="122">
        <v>6</v>
      </c>
      <c r="M67" s="122">
        <v>6</v>
      </c>
      <c r="N67" s="122">
        <v>6</v>
      </c>
      <c r="O67" s="122">
        <v>6</v>
      </c>
      <c r="P67" s="122">
        <v>6</v>
      </c>
      <c r="Q67" s="122">
        <v>6</v>
      </c>
      <c r="R67" s="122">
        <v>6</v>
      </c>
      <c r="S67" s="122">
        <v>6</v>
      </c>
      <c r="T67" s="122">
        <v>6</v>
      </c>
      <c r="U67" s="122">
        <v>6</v>
      </c>
      <c r="V67" s="122">
        <v>6</v>
      </c>
      <c r="W67" s="122">
        <v>6</v>
      </c>
      <c r="X67" s="122"/>
      <c r="Y67" s="122"/>
      <c r="Z67" s="122"/>
      <c r="AA67" s="122"/>
      <c r="AB67" s="122">
        <f t="shared" ref="AB67:AB86" si="4">SUM(E67:AA67)</f>
        <v>96</v>
      </c>
      <c r="AC67" s="134">
        <f t="shared" si="3"/>
        <v>0</v>
      </c>
    </row>
    <row r="68" spans="1:29">
      <c r="A68" s="122" t="s">
        <v>156</v>
      </c>
      <c r="B68" s="123" t="s">
        <v>151</v>
      </c>
      <c r="C68" s="123"/>
      <c r="D68" s="123"/>
      <c r="E68" s="122"/>
      <c r="F68" s="122"/>
      <c r="G68" s="122"/>
      <c r="H68" s="122">
        <v>6</v>
      </c>
      <c r="I68" s="122">
        <v>6</v>
      </c>
      <c r="J68" s="122">
        <v>6</v>
      </c>
      <c r="K68" s="122">
        <v>6</v>
      </c>
      <c r="L68" s="122">
        <v>6</v>
      </c>
      <c r="M68" s="122">
        <v>6</v>
      </c>
      <c r="N68" s="122">
        <v>6</v>
      </c>
      <c r="O68" s="122">
        <v>6</v>
      </c>
      <c r="P68" s="122">
        <v>6</v>
      </c>
      <c r="Q68" s="122">
        <v>6</v>
      </c>
      <c r="R68" s="122">
        <v>6</v>
      </c>
      <c r="S68" s="122">
        <v>6</v>
      </c>
      <c r="T68" s="122">
        <v>6</v>
      </c>
      <c r="U68" s="122">
        <v>6</v>
      </c>
      <c r="V68" s="122">
        <v>6</v>
      </c>
      <c r="W68" s="122">
        <v>6</v>
      </c>
      <c r="X68" s="122"/>
      <c r="Y68" s="122"/>
      <c r="Z68" s="122"/>
      <c r="AA68" s="122"/>
      <c r="AB68" s="122">
        <f t="shared" si="4"/>
        <v>96</v>
      </c>
      <c r="AC68" s="134">
        <f t="shared" si="3"/>
        <v>0</v>
      </c>
    </row>
    <row r="69" spans="1:29">
      <c r="A69" s="122" t="s">
        <v>158</v>
      </c>
      <c r="B69" s="123" t="s">
        <v>255</v>
      </c>
      <c r="C69" s="123"/>
      <c r="D69" s="123"/>
      <c r="E69" s="122"/>
      <c r="F69" s="122"/>
      <c r="G69" s="122"/>
      <c r="H69" s="122">
        <v>3</v>
      </c>
      <c r="I69" s="122">
        <v>4</v>
      </c>
      <c r="J69" s="122">
        <v>4</v>
      </c>
      <c r="K69" s="122">
        <v>4</v>
      </c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>
        <f t="shared" si="4"/>
        <v>15</v>
      </c>
      <c r="AC69" s="134">
        <f t="shared" si="3"/>
        <v>0</v>
      </c>
    </row>
    <row r="70" spans="1:29">
      <c r="A70" s="122" t="s">
        <v>160</v>
      </c>
      <c r="B70" s="122" t="s">
        <v>256</v>
      </c>
      <c r="C70" s="123"/>
      <c r="D70" s="123"/>
      <c r="E70" s="122"/>
      <c r="F70" s="122"/>
      <c r="G70" s="122"/>
      <c r="H70" s="122">
        <v>2</v>
      </c>
      <c r="I70" s="122">
        <v>2</v>
      </c>
      <c r="J70" s="122">
        <v>2</v>
      </c>
      <c r="K70" s="122">
        <v>2</v>
      </c>
      <c r="L70" s="122">
        <v>2</v>
      </c>
      <c r="M70" s="122">
        <v>2</v>
      </c>
      <c r="N70" s="122">
        <v>2</v>
      </c>
      <c r="O70" s="122">
        <v>2</v>
      </c>
      <c r="P70" s="122">
        <v>2</v>
      </c>
      <c r="Q70" s="122">
        <v>2</v>
      </c>
      <c r="R70" s="122">
        <v>2</v>
      </c>
      <c r="S70" s="122">
        <v>2</v>
      </c>
      <c r="T70" s="122">
        <v>2</v>
      </c>
      <c r="U70" s="122">
        <v>2</v>
      </c>
      <c r="V70" s="122">
        <v>2</v>
      </c>
      <c r="W70" s="122">
        <v>2</v>
      </c>
      <c r="X70" s="122"/>
      <c r="Y70" s="122"/>
      <c r="Z70" s="122"/>
      <c r="AA70" s="122"/>
      <c r="AB70" s="122">
        <f t="shared" si="4"/>
        <v>32</v>
      </c>
      <c r="AC70" s="134">
        <f t="shared" si="3"/>
        <v>0</v>
      </c>
    </row>
    <row r="71" spans="1:29">
      <c r="A71" s="122" t="s">
        <v>162</v>
      </c>
      <c r="B71" s="122" t="s">
        <v>257</v>
      </c>
      <c r="C71" s="123"/>
      <c r="D71" s="123"/>
      <c r="E71" s="122"/>
      <c r="F71" s="122"/>
      <c r="G71" s="122"/>
      <c r="H71" s="122">
        <v>2</v>
      </c>
      <c r="I71" s="122">
        <v>2</v>
      </c>
      <c r="J71" s="122">
        <v>2</v>
      </c>
      <c r="K71" s="122">
        <v>2</v>
      </c>
      <c r="L71" s="122">
        <v>2</v>
      </c>
      <c r="M71" s="122">
        <v>2</v>
      </c>
      <c r="N71" s="122">
        <v>2</v>
      </c>
      <c r="O71" s="122">
        <v>2</v>
      </c>
      <c r="P71" s="122">
        <v>2</v>
      </c>
      <c r="Q71" s="122">
        <v>2</v>
      </c>
      <c r="R71" s="122">
        <v>2</v>
      </c>
      <c r="S71" s="122">
        <v>2</v>
      </c>
      <c r="T71" s="122">
        <v>2</v>
      </c>
      <c r="U71" s="122">
        <v>2</v>
      </c>
      <c r="V71" s="122">
        <v>2</v>
      </c>
      <c r="W71" s="122">
        <v>2</v>
      </c>
      <c r="X71" s="122"/>
      <c r="Y71" s="122"/>
      <c r="Z71" s="122"/>
      <c r="AA71" s="122"/>
      <c r="AB71" s="122">
        <f t="shared" si="4"/>
        <v>32</v>
      </c>
      <c r="AC71" s="134">
        <f t="shared" si="3"/>
        <v>0</v>
      </c>
    </row>
    <row r="72" spans="1:29">
      <c r="A72" s="122" t="s">
        <v>164</v>
      </c>
      <c r="B72" s="122" t="s">
        <v>258</v>
      </c>
      <c r="C72" s="123"/>
      <c r="D72" s="123"/>
      <c r="E72" s="122"/>
      <c r="F72" s="122"/>
      <c r="G72" s="122"/>
      <c r="H72" s="122">
        <v>2</v>
      </c>
      <c r="I72" s="122">
        <v>2</v>
      </c>
      <c r="J72" s="122">
        <v>2</v>
      </c>
      <c r="K72" s="122">
        <v>2</v>
      </c>
      <c r="L72" s="122">
        <v>2</v>
      </c>
      <c r="M72" s="122">
        <v>2</v>
      </c>
      <c r="N72" s="122">
        <v>2</v>
      </c>
      <c r="O72" s="122">
        <v>2</v>
      </c>
      <c r="P72" s="122">
        <v>2</v>
      </c>
      <c r="Q72" s="122">
        <v>2</v>
      </c>
      <c r="R72" s="122">
        <v>2</v>
      </c>
      <c r="S72" s="122">
        <v>2</v>
      </c>
      <c r="T72" s="122">
        <v>2</v>
      </c>
      <c r="U72" s="122">
        <v>2</v>
      </c>
      <c r="V72" s="122">
        <v>2</v>
      </c>
      <c r="W72" s="122">
        <v>2</v>
      </c>
      <c r="X72" s="122"/>
      <c r="Y72" s="122"/>
      <c r="Z72" s="122"/>
      <c r="AA72" s="122"/>
      <c r="AB72" s="122">
        <f t="shared" si="4"/>
        <v>32</v>
      </c>
      <c r="AC72" s="134">
        <f t="shared" si="3"/>
        <v>0</v>
      </c>
    </row>
    <row r="73" spans="1:29">
      <c r="A73" s="122" t="s">
        <v>166</v>
      </c>
      <c r="B73" s="122" t="s">
        <v>259</v>
      </c>
      <c r="C73" s="123"/>
      <c r="D73" s="123"/>
      <c r="E73" s="122"/>
      <c r="F73" s="122"/>
      <c r="G73" s="122"/>
      <c r="H73" s="122">
        <v>3</v>
      </c>
      <c r="I73" s="122">
        <v>3</v>
      </c>
      <c r="J73" s="122">
        <v>3</v>
      </c>
      <c r="K73" s="122">
        <v>3</v>
      </c>
      <c r="L73" s="122">
        <v>3</v>
      </c>
      <c r="M73" s="122">
        <v>3</v>
      </c>
      <c r="N73" s="122">
        <v>3</v>
      </c>
      <c r="O73" s="122">
        <v>3</v>
      </c>
      <c r="P73" s="122">
        <v>3</v>
      </c>
      <c r="Q73" s="122">
        <v>3</v>
      </c>
      <c r="R73" s="122">
        <v>3</v>
      </c>
      <c r="S73" s="122">
        <v>3</v>
      </c>
      <c r="T73" s="122">
        <v>3</v>
      </c>
      <c r="U73" s="122">
        <v>3</v>
      </c>
      <c r="V73" s="122">
        <v>3</v>
      </c>
      <c r="W73" s="122">
        <v>3</v>
      </c>
      <c r="X73" s="122"/>
      <c r="Y73" s="122"/>
      <c r="Z73" s="122"/>
      <c r="AA73" s="122"/>
      <c r="AB73" s="122">
        <f t="shared" si="4"/>
        <v>48</v>
      </c>
      <c r="AC73" s="134">
        <f t="shared" si="3"/>
        <v>0</v>
      </c>
    </row>
    <row r="74" spans="1:29">
      <c r="A74" s="122" t="s">
        <v>168</v>
      </c>
      <c r="B74" s="122" t="s">
        <v>260</v>
      </c>
      <c r="C74" s="123"/>
      <c r="D74" s="123"/>
      <c r="E74" s="122"/>
      <c r="F74" s="122"/>
      <c r="G74" s="122"/>
      <c r="H74" s="122">
        <v>3</v>
      </c>
      <c r="I74" s="122">
        <v>2</v>
      </c>
      <c r="J74" s="122">
        <v>2</v>
      </c>
      <c r="K74" s="122">
        <v>2</v>
      </c>
      <c r="L74" s="122">
        <v>6</v>
      </c>
      <c r="M74" s="122">
        <v>6</v>
      </c>
      <c r="N74" s="122">
        <v>6</v>
      </c>
      <c r="O74" s="122">
        <v>6</v>
      </c>
      <c r="P74" s="122">
        <v>6</v>
      </c>
      <c r="Q74" s="122">
        <v>6</v>
      </c>
      <c r="R74" s="122">
        <v>6</v>
      </c>
      <c r="S74" s="122">
        <v>6</v>
      </c>
      <c r="T74" s="122">
        <v>6</v>
      </c>
      <c r="U74" s="122">
        <v>6</v>
      </c>
      <c r="V74" s="122">
        <v>6</v>
      </c>
      <c r="W74" s="122">
        <v>6</v>
      </c>
      <c r="X74" s="122"/>
      <c r="Y74" s="122"/>
      <c r="Z74" s="122"/>
      <c r="AA74" s="122"/>
      <c r="AB74" s="122">
        <f t="shared" si="4"/>
        <v>81</v>
      </c>
      <c r="AC74" s="134">
        <f t="shared" si="3"/>
        <v>0</v>
      </c>
    </row>
    <row r="75" spans="1:29">
      <c r="A75" s="122" t="s">
        <v>170</v>
      </c>
      <c r="B75" s="122" t="s">
        <v>261</v>
      </c>
      <c r="C75" s="123"/>
      <c r="D75" s="123"/>
      <c r="E75" s="122"/>
      <c r="F75" s="122"/>
      <c r="G75" s="122"/>
      <c r="H75" s="122">
        <v>4</v>
      </c>
      <c r="I75" s="122">
        <v>4</v>
      </c>
      <c r="J75" s="122">
        <v>4</v>
      </c>
      <c r="K75" s="122">
        <v>4</v>
      </c>
      <c r="L75" s="122">
        <v>4</v>
      </c>
      <c r="M75" s="122">
        <v>4</v>
      </c>
      <c r="N75" s="122">
        <v>4</v>
      </c>
      <c r="O75" s="122">
        <v>4</v>
      </c>
      <c r="P75" s="122">
        <v>4</v>
      </c>
      <c r="Q75" s="122">
        <v>4</v>
      </c>
      <c r="R75" s="122">
        <v>4</v>
      </c>
      <c r="S75" s="122">
        <v>4</v>
      </c>
      <c r="T75" s="122">
        <v>4</v>
      </c>
      <c r="U75" s="122">
        <v>4</v>
      </c>
      <c r="V75" s="122">
        <v>4</v>
      </c>
      <c r="W75" s="122">
        <v>4</v>
      </c>
      <c r="X75" s="122"/>
      <c r="Y75" s="122"/>
      <c r="Z75" s="122"/>
      <c r="AA75" s="122"/>
      <c r="AB75" s="122">
        <f t="shared" si="4"/>
        <v>64</v>
      </c>
      <c r="AC75" s="134">
        <f t="shared" si="3"/>
        <v>0</v>
      </c>
    </row>
    <row r="76" spans="1:29">
      <c r="A76" s="122" t="s">
        <v>172</v>
      </c>
      <c r="B76" s="122" t="s">
        <v>179</v>
      </c>
      <c r="C76" s="123"/>
      <c r="D76" s="123"/>
      <c r="E76" s="122"/>
      <c r="F76" s="122"/>
      <c r="G76" s="122"/>
      <c r="H76" s="122"/>
      <c r="I76" s="122">
        <v>2</v>
      </c>
      <c r="J76" s="122">
        <v>2</v>
      </c>
      <c r="K76" s="122">
        <v>2</v>
      </c>
      <c r="L76" s="122">
        <v>2</v>
      </c>
      <c r="M76" s="122">
        <v>2</v>
      </c>
      <c r="N76" s="122">
        <v>2</v>
      </c>
      <c r="O76" s="122">
        <v>2</v>
      </c>
      <c r="P76" s="122">
        <v>2</v>
      </c>
      <c r="Q76" s="122">
        <v>2</v>
      </c>
      <c r="R76" s="122">
        <v>2</v>
      </c>
      <c r="S76" s="122">
        <v>2</v>
      </c>
      <c r="T76" s="122">
        <v>2</v>
      </c>
      <c r="U76" s="122">
        <v>2</v>
      </c>
      <c r="V76" s="122">
        <v>2</v>
      </c>
      <c r="W76" s="122">
        <v>2</v>
      </c>
      <c r="X76" s="122"/>
      <c r="Y76" s="122"/>
      <c r="Z76" s="122"/>
      <c r="AA76" s="122"/>
      <c r="AB76" s="122">
        <f t="shared" si="4"/>
        <v>30</v>
      </c>
      <c r="AC76" s="134">
        <f t="shared" si="3"/>
        <v>0</v>
      </c>
    </row>
    <row r="77" spans="1:29">
      <c r="A77" s="122" t="s">
        <v>174</v>
      </c>
      <c r="B77" s="122" t="s">
        <v>262</v>
      </c>
      <c r="C77" s="123"/>
      <c r="D77" s="123"/>
      <c r="E77" s="122"/>
      <c r="F77" s="122"/>
      <c r="G77" s="122"/>
      <c r="H77" s="122"/>
      <c r="I77" s="122">
        <v>4</v>
      </c>
      <c r="J77" s="122">
        <v>4</v>
      </c>
      <c r="K77" s="122">
        <v>4</v>
      </c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>
        <f t="shared" si="4"/>
        <v>12</v>
      </c>
      <c r="AC77" s="134">
        <f t="shared" si="3"/>
        <v>0</v>
      </c>
    </row>
    <row r="78" spans="1:29">
      <c r="A78" s="122" t="s">
        <v>176</v>
      </c>
      <c r="B78" s="122" t="s">
        <v>147</v>
      </c>
      <c r="C78" s="123"/>
      <c r="D78" s="123"/>
      <c r="E78" s="122"/>
      <c r="F78" s="122"/>
      <c r="G78" s="122"/>
      <c r="H78" s="122"/>
      <c r="I78" s="122"/>
      <c r="J78" s="122"/>
      <c r="K78" s="122"/>
      <c r="L78" s="122">
        <v>1</v>
      </c>
      <c r="M78" s="122">
        <v>1</v>
      </c>
      <c r="N78" s="122">
        <v>1</v>
      </c>
      <c r="O78" s="122">
        <v>1</v>
      </c>
      <c r="P78" s="122">
        <v>1</v>
      </c>
      <c r="Q78" s="122">
        <v>1</v>
      </c>
      <c r="R78" s="122">
        <v>1</v>
      </c>
      <c r="S78" s="122">
        <v>1</v>
      </c>
      <c r="T78" s="122">
        <v>1</v>
      </c>
      <c r="U78" s="122">
        <v>1</v>
      </c>
      <c r="V78" s="122">
        <v>1</v>
      </c>
      <c r="W78" s="122">
        <v>1</v>
      </c>
      <c r="X78" s="122"/>
      <c r="Y78" s="122"/>
      <c r="Z78" s="122"/>
      <c r="AA78" s="122"/>
      <c r="AB78" s="122">
        <f t="shared" si="4"/>
        <v>12</v>
      </c>
      <c r="AC78" s="134">
        <f t="shared" si="3"/>
        <v>0</v>
      </c>
    </row>
    <row r="79" spans="1:29">
      <c r="A79" s="122" t="s">
        <v>178</v>
      </c>
      <c r="B79" s="122" t="s">
        <v>191</v>
      </c>
      <c r="C79" s="123"/>
      <c r="D79" s="123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>
        <v>6</v>
      </c>
      <c r="AB79" s="122">
        <f t="shared" si="4"/>
        <v>6</v>
      </c>
      <c r="AC79" s="134">
        <f t="shared" si="3"/>
        <v>0</v>
      </c>
    </row>
    <row r="80" spans="1:29">
      <c r="A80" s="122" t="s">
        <v>180</v>
      </c>
      <c r="B80" s="122" t="s">
        <v>263</v>
      </c>
      <c r="C80" s="123"/>
      <c r="D80" s="123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>
        <v>3</v>
      </c>
      <c r="AB80" s="122">
        <f t="shared" si="4"/>
        <v>3</v>
      </c>
      <c r="AC80" s="134">
        <f t="shared" si="3"/>
        <v>0</v>
      </c>
    </row>
    <row r="81" spans="1:29">
      <c r="A81" s="122" t="s">
        <v>182</v>
      </c>
      <c r="B81" s="122" t="s">
        <v>264</v>
      </c>
      <c r="C81" s="123"/>
      <c r="D81" s="123"/>
      <c r="E81" s="122"/>
      <c r="F81" s="122"/>
      <c r="G81" s="122">
        <v>3</v>
      </c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>
        <f t="shared" si="4"/>
        <v>3</v>
      </c>
      <c r="AC81" s="134">
        <f t="shared" si="3"/>
        <v>0</v>
      </c>
    </row>
    <row r="82" spans="1:29">
      <c r="A82" s="122" t="s">
        <v>184</v>
      </c>
      <c r="B82" s="122" t="s">
        <v>265</v>
      </c>
      <c r="C82" s="123"/>
      <c r="D82" s="123"/>
      <c r="E82" s="122"/>
      <c r="F82" s="122">
        <v>1</v>
      </c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>
        <f t="shared" si="4"/>
        <v>1</v>
      </c>
      <c r="AC82" s="134">
        <f t="shared" si="3"/>
        <v>0</v>
      </c>
    </row>
    <row r="83" spans="1:29">
      <c r="A83" s="122" t="s">
        <v>186</v>
      </c>
      <c r="B83" s="122" t="s">
        <v>266</v>
      </c>
      <c r="C83" s="123"/>
      <c r="D83" s="123"/>
      <c r="E83" s="122"/>
      <c r="F83" s="122"/>
      <c r="G83" s="122">
        <v>2</v>
      </c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>
        <f t="shared" si="4"/>
        <v>2</v>
      </c>
      <c r="AC83" s="123">
        <f t="shared" si="3"/>
        <v>0</v>
      </c>
    </row>
    <row r="84" spans="1:29">
      <c r="A84" s="122" t="s">
        <v>188</v>
      </c>
      <c r="B84" s="122" t="s">
        <v>267</v>
      </c>
      <c r="C84" s="123"/>
      <c r="D84" s="123"/>
      <c r="E84" s="122"/>
      <c r="F84" s="122"/>
      <c r="G84" s="122">
        <v>2</v>
      </c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>
        <f t="shared" si="4"/>
        <v>2</v>
      </c>
      <c r="AC84" s="123">
        <f t="shared" si="3"/>
        <v>0</v>
      </c>
    </row>
    <row r="85" spans="1:29">
      <c r="A85" s="122" t="s">
        <v>190</v>
      </c>
      <c r="B85" s="122" t="s">
        <v>268</v>
      </c>
      <c r="C85" s="123"/>
      <c r="D85" s="123"/>
      <c r="E85" s="122"/>
      <c r="F85" s="122">
        <v>9</v>
      </c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>
        <f t="shared" si="4"/>
        <v>9</v>
      </c>
      <c r="AC85" s="122"/>
    </row>
    <row r="86" spans="1:29">
      <c r="A86" s="122" t="s">
        <v>192</v>
      </c>
      <c r="B86" s="122" t="s">
        <v>269</v>
      </c>
      <c r="C86" s="123"/>
      <c r="D86" s="123"/>
      <c r="E86" s="122"/>
      <c r="F86" s="122">
        <v>5</v>
      </c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>
        <f t="shared" si="4"/>
        <v>5</v>
      </c>
      <c r="AC86" s="122"/>
    </row>
    <row r="87" spans="28:28">
      <c r="AB87" s="135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xmlns:etc="http://www.wps.cn/officeDocument/2017/etCustomData" ref="A2:AD87" etc:filterBottomFollowUsedRange="0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5" defaultRowHeight="14.25"/>
  <cols>
    <col min="2" max="2" width="9.875" customWidth="1"/>
    <col min="5" max="27" width="9" customWidth="1" outlineLevel="1"/>
  </cols>
  <sheetData>
    <row r="1" spans="1:31">
      <c r="A1" s="121" t="s">
        <v>270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</row>
    <row r="2" spans="1:29">
      <c r="A2" s="122" t="s">
        <v>1</v>
      </c>
      <c r="B2" s="122" t="s">
        <v>2</v>
      </c>
      <c r="C2" s="122" t="s">
        <v>3</v>
      </c>
      <c r="D2" s="122" t="s">
        <v>4</v>
      </c>
      <c r="E2" s="122" t="s">
        <v>5</v>
      </c>
      <c r="F2" s="122" t="s">
        <v>6</v>
      </c>
      <c r="G2" s="122" t="s">
        <v>7</v>
      </c>
      <c r="H2" s="122" t="s">
        <v>8</v>
      </c>
      <c r="I2" s="122" t="s">
        <v>9</v>
      </c>
      <c r="J2" s="122" t="s">
        <v>10</v>
      </c>
      <c r="K2" s="122" t="s">
        <v>11</v>
      </c>
      <c r="L2" s="122" t="s">
        <v>12</v>
      </c>
      <c r="M2" s="122" t="s">
        <v>13</v>
      </c>
      <c r="N2" s="122" t="s">
        <v>14</v>
      </c>
      <c r="O2" s="122" t="s">
        <v>15</v>
      </c>
      <c r="P2" s="122" t="s">
        <v>16</v>
      </c>
      <c r="Q2" s="122" t="s">
        <v>17</v>
      </c>
      <c r="R2" s="122" t="s">
        <v>18</v>
      </c>
      <c r="S2" s="122" t="s">
        <v>19</v>
      </c>
      <c r="T2" s="122" t="s">
        <v>20</v>
      </c>
      <c r="U2" s="122" t="s">
        <v>21</v>
      </c>
      <c r="V2" s="122" t="s">
        <v>22</v>
      </c>
      <c r="W2" s="122" t="s">
        <v>23</v>
      </c>
      <c r="X2" s="122" t="s">
        <v>24</v>
      </c>
      <c r="Y2" s="122" t="s">
        <v>25</v>
      </c>
      <c r="Z2" s="122" t="s">
        <v>26</v>
      </c>
      <c r="AA2" s="122" t="s">
        <v>27</v>
      </c>
      <c r="AB2" s="122" t="s">
        <v>28</v>
      </c>
      <c r="AC2" s="122" t="s">
        <v>206</v>
      </c>
    </row>
    <row r="3" spans="1:29">
      <c r="A3" s="122" t="s">
        <v>29</v>
      </c>
      <c r="B3" s="122" t="s">
        <v>271</v>
      </c>
      <c r="C3" s="122">
        <v>900</v>
      </c>
      <c r="D3" s="122">
        <v>2200</v>
      </c>
      <c r="E3" s="122">
        <v>1</v>
      </c>
      <c r="F3" s="125">
        <v>1</v>
      </c>
      <c r="G3" s="122"/>
      <c r="H3" s="122">
        <v>1</v>
      </c>
      <c r="I3" s="122">
        <v>1</v>
      </c>
      <c r="J3" s="122">
        <v>1</v>
      </c>
      <c r="K3" s="122">
        <v>1</v>
      </c>
      <c r="L3" s="122">
        <v>1</v>
      </c>
      <c r="M3" s="122">
        <v>1</v>
      </c>
      <c r="N3" s="122">
        <v>1</v>
      </c>
      <c r="O3" s="122">
        <v>1</v>
      </c>
      <c r="P3" s="122">
        <v>1</v>
      </c>
      <c r="Q3" s="122">
        <v>1</v>
      </c>
      <c r="R3" s="122">
        <v>1</v>
      </c>
      <c r="S3" s="122">
        <v>1</v>
      </c>
      <c r="T3" s="122">
        <v>1</v>
      </c>
      <c r="U3" s="122">
        <v>1</v>
      </c>
      <c r="V3" s="122">
        <v>1</v>
      </c>
      <c r="W3" s="122">
        <v>1</v>
      </c>
      <c r="X3" s="122">
        <v>1</v>
      </c>
      <c r="Y3" s="122">
        <v>1</v>
      </c>
      <c r="Z3" s="122">
        <v>1</v>
      </c>
      <c r="AA3" s="122"/>
      <c r="AB3" s="122">
        <f>SUM(E3:AA3)</f>
        <v>21</v>
      </c>
      <c r="AC3" s="122"/>
    </row>
    <row r="4" spans="1:29">
      <c r="A4" s="122" t="s">
        <v>31</v>
      </c>
      <c r="B4" s="122" t="s">
        <v>40</v>
      </c>
      <c r="C4" s="122">
        <v>900</v>
      </c>
      <c r="D4" s="122">
        <v>1200</v>
      </c>
      <c r="E4" s="122">
        <v>2</v>
      </c>
      <c r="F4" s="125">
        <v>2</v>
      </c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>
        <f t="shared" ref="AB4:AB61" si="0">SUM(E4:AA4)</f>
        <v>4</v>
      </c>
      <c r="AC4" s="122"/>
    </row>
    <row r="5" spans="1:29">
      <c r="A5" s="122" t="s">
        <v>33</v>
      </c>
      <c r="B5" s="122" t="s">
        <v>272</v>
      </c>
      <c r="C5" s="122">
        <v>1600</v>
      </c>
      <c r="D5" s="122">
        <v>1500</v>
      </c>
      <c r="E5" s="122">
        <v>1</v>
      </c>
      <c r="F5" s="125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>
        <f t="shared" si="0"/>
        <v>1</v>
      </c>
      <c r="AC5" s="122"/>
    </row>
    <row r="6" spans="1:29">
      <c r="A6" s="122" t="s">
        <v>35</v>
      </c>
      <c r="B6" s="122" t="s">
        <v>273</v>
      </c>
      <c r="C6" s="122">
        <v>1700</v>
      </c>
      <c r="D6" s="122">
        <v>2000</v>
      </c>
      <c r="E6" s="122">
        <v>1</v>
      </c>
      <c r="F6" s="125">
        <v>1</v>
      </c>
      <c r="G6" s="122"/>
      <c r="H6" s="122">
        <v>1</v>
      </c>
      <c r="I6" s="122">
        <v>1</v>
      </c>
      <c r="J6" s="122">
        <v>1</v>
      </c>
      <c r="K6" s="122">
        <v>1</v>
      </c>
      <c r="L6" s="122">
        <v>1</v>
      </c>
      <c r="M6" s="122">
        <v>1</v>
      </c>
      <c r="N6" s="122">
        <v>1</v>
      </c>
      <c r="O6" s="122">
        <v>1</v>
      </c>
      <c r="P6" s="122">
        <v>1</v>
      </c>
      <c r="Q6" s="122">
        <v>1</v>
      </c>
      <c r="R6" s="122">
        <v>1</v>
      </c>
      <c r="S6" s="122">
        <v>1</v>
      </c>
      <c r="T6" s="122">
        <v>1</v>
      </c>
      <c r="U6" s="122">
        <v>1</v>
      </c>
      <c r="V6" s="122">
        <v>1</v>
      </c>
      <c r="W6" s="122">
        <v>1</v>
      </c>
      <c r="X6" s="122">
        <v>1</v>
      </c>
      <c r="Y6" s="122">
        <v>1</v>
      </c>
      <c r="Z6" s="122">
        <v>1</v>
      </c>
      <c r="AA6" s="122"/>
      <c r="AB6" s="122">
        <f t="shared" si="0"/>
        <v>21</v>
      </c>
      <c r="AC6" s="122"/>
    </row>
    <row r="7" spans="1:29">
      <c r="A7" s="122" t="s">
        <v>37</v>
      </c>
      <c r="B7" s="122" t="s">
        <v>274</v>
      </c>
      <c r="C7" s="122">
        <v>3100</v>
      </c>
      <c r="D7" s="122">
        <v>2100</v>
      </c>
      <c r="E7" s="122"/>
      <c r="F7" s="122">
        <v>3</v>
      </c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>
        <f t="shared" si="0"/>
        <v>3</v>
      </c>
      <c r="AC7" s="122"/>
    </row>
    <row r="8" spans="1:29">
      <c r="A8" s="122" t="s">
        <v>39</v>
      </c>
      <c r="B8" s="126" t="s">
        <v>268</v>
      </c>
      <c r="C8" s="122">
        <v>1500</v>
      </c>
      <c r="D8" s="122">
        <v>2400</v>
      </c>
      <c r="E8" s="122"/>
      <c r="F8" s="122">
        <v>4</v>
      </c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>
        <f t="shared" si="0"/>
        <v>4</v>
      </c>
      <c r="AC8" s="122"/>
    </row>
    <row r="9" spans="1:29">
      <c r="A9" s="122" t="s">
        <v>41</v>
      </c>
      <c r="B9" s="122" t="s">
        <v>275</v>
      </c>
      <c r="C9" s="122"/>
      <c r="D9" s="122"/>
      <c r="E9" s="122"/>
      <c r="F9" s="122">
        <v>1</v>
      </c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>
        <f t="shared" si="0"/>
        <v>1</v>
      </c>
      <c r="AC9" s="122"/>
    </row>
    <row r="10" spans="1:29">
      <c r="A10" s="122" t="s">
        <v>43</v>
      </c>
      <c r="B10" s="122" t="s">
        <v>276</v>
      </c>
      <c r="C10" s="122"/>
      <c r="D10" s="122"/>
      <c r="E10" s="122"/>
      <c r="F10" s="122">
        <v>1</v>
      </c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>
        <f t="shared" si="0"/>
        <v>1</v>
      </c>
      <c r="AC10" s="122"/>
    </row>
    <row r="11" spans="1:29">
      <c r="A11" s="122" t="s">
        <v>45</v>
      </c>
      <c r="B11" s="122" t="s">
        <v>70</v>
      </c>
      <c r="C11" s="122"/>
      <c r="D11" s="122"/>
      <c r="E11" s="122"/>
      <c r="F11" s="122">
        <v>5</v>
      </c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>
        <f t="shared" si="0"/>
        <v>5</v>
      </c>
      <c r="AC11" s="122"/>
    </row>
    <row r="12" spans="1:29">
      <c r="A12" s="122" t="s">
        <v>47</v>
      </c>
      <c r="B12" s="122" t="s">
        <v>277</v>
      </c>
      <c r="C12" s="122"/>
      <c r="D12" s="122"/>
      <c r="E12" s="122"/>
      <c r="F12" s="122">
        <v>2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>
        <f t="shared" si="0"/>
        <v>2</v>
      </c>
      <c r="AC12" s="122"/>
    </row>
    <row r="13" spans="1:29">
      <c r="A13" s="122" t="s">
        <v>49</v>
      </c>
      <c r="B13" s="122" t="s">
        <v>278</v>
      </c>
      <c r="C13" s="122"/>
      <c r="D13" s="122"/>
      <c r="E13" s="122"/>
      <c r="F13" s="122">
        <v>1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>
        <f t="shared" si="0"/>
        <v>1</v>
      </c>
      <c r="AC13" s="122"/>
    </row>
    <row r="14" spans="1:29">
      <c r="A14" s="122" t="s">
        <v>51</v>
      </c>
      <c r="B14" s="122" t="s">
        <v>279</v>
      </c>
      <c r="C14" s="122"/>
      <c r="D14" s="122"/>
      <c r="E14" s="122"/>
      <c r="F14" s="122">
        <v>1</v>
      </c>
      <c r="G14" s="122"/>
      <c r="H14" s="122"/>
      <c r="I14" s="122"/>
      <c r="J14" s="122">
        <v>1</v>
      </c>
      <c r="K14" s="122">
        <v>1</v>
      </c>
      <c r="L14" s="122">
        <v>1</v>
      </c>
      <c r="M14" s="122">
        <v>1</v>
      </c>
      <c r="N14" s="122">
        <v>1</v>
      </c>
      <c r="O14" s="122">
        <v>1</v>
      </c>
      <c r="P14" s="122">
        <v>1</v>
      </c>
      <c r="Q14" s="122">
        <v>1</v>
      </c>
      <c r="R14" s="122">
        <v>1</v>
      </c>
      <c r="S14" s="122">
        <v>1</v>
      </c>
      <c r="T14" s="122">
        <v>1</v>
      </c>
      <c r="U14" s="122">
        <v>1</v>
      </c>
      <c r="V14" s="122">
        <v>1</v>
      </c>
      <c r="W14" s="122">
        <v>1</v>
      </c>
      <c r="X14" s="122">
        <v>1</v>
      </c>
      <c r="Y14" s="122">
        <v>1</v>
      </c>
      <c r="Z14" s="122">
        <v>1</v>
      </c>
      <c r="AA14" s="122"/>
      <c r="AB14" s="122">
        <f t="shared" si="0"/>
        <v>18</v>
      </c>
      <c r="AC14" s="122"/>
    </row>
    <row r="15" spans="1:29">
      <c r="A15" s="122" t="s">
        <v>53</v>
      </c>
      <c r="B15" s="122" t="s">
        <v>280</v>
      </c>
      <c r="C15" s="122"/>
      <c r="D15" s="122"/>
      <c r="E15" s="122"/>
      <c r="F15" s="122"/>
      <c r="G15" s="122">
        <v>3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>
        <f t="shared" si="0"/>
        <v>3</v>
      </c>
      <c r="AC15" s="122"/>
    </row>
    <row r="16" spans="1:29">
      <c r="A16" s="122" t="s">
        <v>55</v>
      </c>
      <c r="B16" s="122" t="s">
        <v>281</v>
      </c>
      <c r="C16" s="122"/>
      <c r="D16" s="122"/>
      <c r="E16" s="122"/>
      <c r="F16" s="122"/>
      <c r="G16" s="122">
        <v>2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>
        <f t="shared" si="0"/>
        <v>2</v>
      </c>
      <c r="AC16" s="122"/>
    </row>
    <row r="17" spans="1:29">
      <c r="A17" s="122" t="s">
        <v>57</v>
      </c>
      <c r="B17" s="122" t="s">
        <v>151</v>
      </c>
      <c r="C17" s="122"/>
      <c r="D17" s="122"/>
      <c r="E17" s="122"/>
      <c r="F17" s="122"/>
      <c r="G17" s="122">
        <v>3</v>
      </c>
      <c r="H17" s="122">
        <v>4</v>
      </c>
      <c r="I17" s="122">
        <v>4</v>
      </c>
      <c r="J17" s="122">
        <v>4</v>
      </c>
      <c r="K17" s="122">
        <v>4</v>
      </c>
      <c r="L17" s="122">
        <v>4</v>
      </c>
      <c r="M17" s="122">
        <v>4</v>
      </c>
      <c r="N17" s="122">
        <v>4</v>
      </c>
      <c r="O17" s="122">
        <v>4</v>
      </c>
      <c r="P17" s="122">
        <v>4</v>
      </c>
      <c r="Q17" s="122">
        <v>4</v>
      </c>
      <c r="R17" s="122">
        <v>4</v>
      </c>
      <c r="S17" s="122">
        <v>4</v>
      </c>
      <c r="T17" s="122">
        <v>4</v>
      </c>
      <c r="U17" s="122">
        <v>4</v>
      </c>
      <c r="V17" s="122">
        <v>4</v>
      </c>
      <c r="W17" s="122">
        <v>4</v>
      </c>
      <c r="X17" s="122">
        <v>4</v>
      </c>
      <c r="Y17" s="122">
        <v>4</v>
      </c>
      <c r="Z17" s="122">
        <v>4</v>
      </c>
      <c r="AA17" s="122"/>
      <c r="AB17" s="122">
        <f t="shared" si="0"/>
        <v>79</v>
      </c>
      <c r="AC17" s="122"/>
    </row>
    <row r="18" spans="1:29">
      <c r="A18" s="122" t="s">
        <v>59</v>
      </c>
      <c r="B18" s="122" t="s">
        <v>282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>
        <f t="shared" si="0"/>
        <v>0</v>
      </c>
      <c r="AC18" s="122"/>
    </row>
    <row r="19" spans="1:29">
      <c r="A19" s="122" t="s">
        <v>61</v>
      </c>
      <c r="B19" s="122" t="s">
        <v>235</v>
      </c>
      <c r="C19" s="122"/>
      <c r="D19" s="122"/>
      <c r="E19" s="122"/>
      <c r="F19" s="122"/>
      <c r="G19" s="122">
        <v>5</v>
      </c>
      <c r="H19" s="122">
        <v>6</v>
      </c>
      <c r="I19" s="122">
        <v>6</v>
      </c>
      <c r="J19" s="122">
        <v>6</v>
      </c>
      <c r="K19" s="122">
        <v>6</v>
      </c>
      <c r="L19" s="122">
        <v>6</v>
      </c>
      <c r="M19" s="122">
        <v>6</v>
      </c>
      <c r="N19" s="122">
        <v>6</v>
      </c>
      <c r="O19" s="122">
        <v>6</v>
      </c>
      <c r="P19" s="122">
        <v>6</v>
      </c>
      <c r="Q19" s="122">
        <v>6</v>
      </c>
      <c r="R19" s="122">
        <v>6</v>
      </c>
      <c r="S19" s="122">
        <v>6</v>
      </c>
      <c r="T19" s="122">
        <v>6</v>
      </c>
      <c r="U19" s="122">
        <v>6</v>
      </c>
      <c r="V19" s="122">
        <v>6</v>
      </c>
      <c r="W19" s="122">
        <v>6</v>
      </c>
      <c r="X19" s="122">
        <v>6</v>
      </c>
      <c r="Y19" s="122">
        <v>6</v>
      </c>
      <c r="Z19" s="122">
        <v>6</v>
      </c>
      <c r="AA19" s="122"/>
      <c r="AB19" s="122">
        <f t="shared" si="0"/>
        <v>119</v>
      </c>
      <c r="AC19" s="122"/>
    </row>
    <row r="20" spans="1:29">
      <c r="A20" s="122" t="s">
        <v>63</v>
      </c>
      <c r="B20" s="122" t="s">
        <v>283</v>
      </c>
      <c r="C20" s="122"/>
      <c r="D20" s="122"/>
      <c r="E20" s="122"/>
      <c r="F20" s="122"/>
      <c r="G20" s="122">
        <v>1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>
        <f t="shared" si="0"/>
        <v>1</v>
      </c>
      <c r="AC20" s="122"/>
    </row>
    <row r="21" spans="1:29">
      <c r="A21" s="122" t="s">
        <v>65</v>
      </c>
      <c r="B21" s="123" t="s">
        <v>153</v>
      </c>
      <c r="C21" s="122"/>
      <c r="D21" s="122"/>
      <c r="E21" s="122"/>
      <c r="F21" s="122"/>
      <c r="G21" s="122">
        <v>2</v>
      </c>
      <c r="H21" s="122">
        <v>4</v>
      </c>
      <c r="I21" s="122">
        <v>4</v>
      </c>
      <c r="J21" s="122">
        <v>4</v>
      </c>
      <c r="K21" s="122">
        <v>4</v>
      </c>
      <c r="L21" s="122">
        <v>4</v>
      </c>
      <c r="M21" s="122">
        <v>4</v>
      </c>
      <c r="N21" s="122">
        <v>4</v>
      </c>
      <c r="O21" s="122">
        <v>4</v>
      </c>
      <c r="P21" s="122">
        <v>4</v>
      </c>
      <c r="Q21" s="122">
        <v>4</v>
      </c>
      <c r="R21" s="122">
        <v>4</v>
      </c>
      <c r="S21" s="122">
        <v>4</v>
      </c>
      <c r="T21" s="122">
        <v>4</v>
      </c>
      <c r="U21" s="122">
        <v>4</v>
      </c>
      <c r="V21" s="122">
        <v>4</v>
      </c>
      <c r="W21" s="122">
        <v>4</v>
      </c>
      <c r="X21" s="122">
        <v>4</v>
      </c>
      <c r="Y21" s="122">
        <v>4</v>
      </c>
      <c r="Z21" s="122">
        <v>4</v>
      </c>
      <c r="AA21" s="122"/>
      <c r="AB21" s="122">
        <f t="shared" si="0"/>
        <v>78</v>
      </c>
      <c r="AC21" s="122"/>
    </row>
    <row r="22" spans="1:29">
      <c r="A22" s="122" t="s">
        <v>67</v>
      </c>
      <c r="B22" s="122" t="s">
        <v>284</v>
      </c>
      <c r="C22" s="122"/>
      <c r="D22" s="122"/>
      <c r="E22" s="122"/>
      <c r="F22" s="122"/>
      <c r="G22" s="122">
        <v>1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>
        <f t="shared" si="0"/>
        <v>1</v>
      </c>
      <c r="AC22" s="122"/>
    </row>
    <row r="23" spans="1:29">
      <c r="A23" s="122" t="s">
        <v>69</v>
      </c>
      <c r="B23" s="122" t="s">
        <v>285</v>
      </c>
      <c r="C23" s="122"/>
      <c r="D23" s="122"/>
      <c r="E23" s="122"/>
      <c r="F23" s="122"/>
      <c r="G23" s="122">
        <v>1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>
        <f t="shared" si="0"/>
        <v>1</v>
      </c>
      <c r="AC23" s="122"/>
    </row>
    <row r="24" spans="1:29">
      <c r="A24" s="122" t="s">
        <v>71</v>
      </c>
      <c r="B24" s="122" t="s">
        <v>286</v>
      </c>
      <c r="C24" s="122"/>
      <c r="D24" s="122"/>
      <c r="E24" s="122"/>
      <c r="F24" s="122"/>
      <c r="G24" s="122">
        <v>2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>
        <f t="shared" si="0"/>
        <v>2</v>
      </c>
      <c r="AC24" s="122"/>
    </row>
    <row r="25" spans="1:29">
      <c r="A25" s="122" t="s">
        <v>223</v>
      </c>
      <c r="B25" s="122" t="s">
        <v>287</v>
      </c>
      <c r="C25" s="122"/>
      <c r="D25" s="122"/>
      <c r="E25" s="122"/>
      <c r="F25" s="122"/>
      <c r="G25" s="122">
        <v>2</v>
      </c>
      <c r="H25" s="122">
        <v>2</v>
      </c>
      <c r="I25" s="122">
        <v>2</v>
      </c>
      <c r="J25" s="122">
        <v>2</v>
      </c>
      <c r="K25" s="122">
        <v>2</v>
      </c>
      <c r="L25" s="122">
        <v>2</v>
      </c>
      <c r="M25" s="122">
        <v>2</v>
      </c>
      <c r="N25" s="122">
        <v>2</v>
      </c>
      <c r="O25" s="122">
        <v>2</v>
      </c>
      <c r="P25" s="122">
        <v>2</v>
      </c>
      <c r="Q25" s="122">
        <v>2</v>
      </c>
      <c r="R25" s="122">
        <v>2</v>
      </c>
      <c r="S25" s="122">
        <v>2</v>
      </c>
      <c r="T25" s="122">
        <v>2</v>
      </c>
      <c r="U25" s="122">
        <v>2</v>
      </c>
      <c r="V25" s="122">
        <v>2</v>
      </c>
      <c r="W25" s="122">
        <v>2</v>
      </c>
      <c r="X25" s="122">
        <v>2</v>
      </c>
      <c r="Y25" s="122"/>
      <c r="Z25" s="122">
        <v>2</v>
      </c>
      <c r="AA25" s="122"/>
      <c r="AB25" s="122">
        <f t="shared" si="0"/>
        <v>38</v>
      </c>
      <c r="AC25" s="122"/>
    </row>
    <row r="26" spans="1:29">
      <c r="A26" s="122" t="s">
        <v>73</v>
      </c>
      <c r="B26" s="122" t="s">
        <v>288</v>
      </c>
      <c r="C26" s="122"/>
      <c r="D26" s="122"/>
      <c r="E26" s="122"/>
      <c r="F26" s="122"/>
      <c r="G26" s="122">
        <v>2</v>
      </c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>
        <f t="shared" si="0"/>
        <v>2</v>
      </c>
      <c r="AC26" s="122"/>
    </row>
    <row r="27" spans="1:29">
      <c r="A27" s="122" t="s">
        <v>75</v>
      </c>
      <c r="B27" s="122" t="s">
        <v>289</v>
      </c>
      <c r="C27" s="122"/>
      <c r="D27" s="122"/>
      <c r="E27" s="122"/>
      <c r="F27" s="122"/>
      <c r="G27" s="122">
        <v>1</v>
      </c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>
        <f t="shared" si="0"/>
        <v>1</v>
      </c>
      <c r="AC27" s="122"/>
    </row>
    <row r="28" spans="1:29">
      <c r="A28" s="122" t="s">
        <v>77</v>
      </c>
      <c r="B28" s="122" t="s">
        <v>290</v>
      </c>
      <c r="C28" s="122"/>
      <c r="D28" s="122"/>
      <c r="E28" s="122"/>
      <c r="F28" s="122"/>
      <c r="G28" s="122">
        <v>1</v>
      </c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>
        <f t="shared" si="0"/>
        <v>1</v>
      </c>
      <c r="AC28" s="122"/>
    </row>
    <row r="29" spans="1:29">
      <c r="A29" s="122" t="s">
        <v>79</v>
      </c>
      <c r="B29" s="122" t="s">
        <v>252</v>
      </c>
      <c r="C29" s="122"/>
      <c r="D29" s="122"/>
      <c r="E29" s="122"/>
      <c r="F29" s="122"/>
      <c r="G29" s="122">
        <v>1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>
        <f t="shared" si="0"/>
        <v>1</v>
      </c>
      <c r="AC29" s="122"/>
    </row>
    <row r="30" spans="1:29">
      <c r="A30" s="122" t="s">
        <v>81</v>
      </c>
      <c r="B30" s="122" t="s">
        <v>291</v>
      </c>
      <c r="C30" s="122"/>
      <c r="D30" s="122"/>
      <c r="E30" s="122"/>
      <c r="F30" s="122"/>
      <c r="G30" s="122">
        <v>2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>
        <f t="shared" si="0"/>
        <v>2</v>
      </c>
      <c r="AC30" s="122"/>
    </row>
    <row r="31" spans="1:29">
      <c r="A31" s="122" t="s">
        <v>83</v>
      </c>
      <c r="B31" s="122" t="s">
        <v>292</v>
      </c>
      <c r="C31" s="122"/>
      <c r="D31" s="122"/>
      <c r="E31" s="122"/>
      <c r="F31" s="122"/>
      <c r="G31" s="122">
        <v>1</v>
      </c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>
        <f t="shared" si="0"/>
        <v>1</v>
      </c>
      <c r="AC31" s="122"/>
    </row>
    <row r="32" spans="1:29">
      <c r="A32" s="122" t="s">
        <v>85</v>
      </c>
      <c r="B32" s="122" t="s">
        <v>293</v>
      </c>
      <c r="C32" s="122"/>
      <c r="D32" s="122"/>
      <c r="E32" s="122"/>
      <c r="F32" s="122"/>
      <c r="G32" s="122">
        <v>1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>
        <f t="shared" si="0"/>
        <v>1</v>
      </c>
      <c r="AC32" s="122"/>
    </row>
    <row r="33" spans="1:29">
      <c r="A33" s="122" t="s">
        <v>87</v>
      </c>
      <c r="B33" s="122" t="s">
        <v>294</v>
      </c>
      <c r="C33" s="122"/>
      <c r="D33" s="122"/>
      <c r="E33" s="122"/>
      <c r="F33" s="122"/>
      <c r="G33" s="122">
        <v>2</v>
      </c>
      <c r="H33" s="122">
        <v>2</v>
      </c>
      <c r="I33" s="122">
        <v>2</v>
      </c>
      <c r="J33" s="122">
        <v>2</v>
      </c>
      <c r="K33" s="122">
        <v>2</v>
      </c>
      <c r="L33" s="122">
        <v>2</v>
      </c>
      <c r="M33" s="122">
        <v>2</v>
      </c>
      <c r="N33" s="122">
        <v>2</v>
      </c>
      <c r="O33" s="122">
        <v>2</v>
      </c>
      <c r="P33" s="122">
        <v>2</v>
      </c>
      <c r="Q33" s="122">
        <v>2</v>
      </c>
      <c r="R33" s="122">
        <v>2</v>
      </c>
      <c r="S33" s="122">
        <v>2</v>
      </c>
      <c r="T33" s="122">
        <v>2</v>
      </c>
      <c r="U33" s="122">
        <v>2</v>
      </c>
      <c r="V33" s="122">
        <v>2</v>
      </c>
      <c r="W33" s="122">
        <v>2</v>
      </c>
      <c r="X33" s="122">
        <v>2</v>
      </c>
      <c r="Y33" s="122"/>
      <c r="Z33" s="122">
        <v>2</v>
      </c>
      <c r="AA33" s="122"/>
      <c r="AB33" s="122">
        <f t="shared" si="0"/>
        <v>38</v>
      </c>
      <c r="AC33" s="122"/>
    </row>
    <row r="34" spans="1:29">
      <c r="A34" s="122" t="s">
        <v>89</v>
      </c>
      <c r="B34" s="122" t="s">
        <v>161</v>
      </c>
      <c r="C34" s="122"/>
      <c r="D34" s="122"/>
      <c r="E34" s="122"/>
      <c r="F34" s="122"/>
      <c r="G34" s="122">
        <v>2</v>
      </c>
      <c r="H34" s="122">
        <v>2</v>
      </c>
      <c r="I34" s="122">
        <v>2</v>
      </c>
      <c r="J34" s="122">
        <v>2</v>
      </c>
      <c r="K34" s="122">
        <v>2</v>
      </c>
      <c r="L34" s="122">
        <v>2</v>
      </c>
      <c r="M34" s="122">
        <v>2</v>
      </c>
      <c r="N34" s="122">
        <v>2</v>
      </c>
      <c r="O34" s="122">
        <v>2</v>
      </c>
      <c r="P34" s="122">
        <v>2</v>
      </c>
      <c r="Q34" s="122">
        <v>2</v>
      </c>
      <c r="R34" s="122">
        <v>2</v>
      </c>
      <c r="S34" s="122">
        <v>2</v>
      </c>
      <c r="T34" s="122">
        <v>2</v>
      </c>
      <c r="U34" s="122">
        <v>2</v>
      </c>
      <c r="V34" s="122">
        <v>2</v>
      </c>
      <c r="W34" s="122">
        <v>2</v>
      </c>
      <c r="X34" s="122">
        <v>2</v>
      </c>
      <c r="Y34" s="122"/>
      <c r="Z34" s="122">
        <v>2</v>
      </c>
      <c r="AA34" s="122"/>
      <c r="AB34" s="122">
        <f t="shared" si="0"/>
        <v>38</v>
      </c>
      <c r="AC34" s="122"/>
    </row>
    <row r="35" spans="1:29">
      <c r="A35" s="122" t="s">
        <v>91</v>
      </c>
      <c r="B35" s="122" t="s">
        <v>175</v>
      </c>
      <c r="C35" s="122"/>
      <c r="D35" s="122"/>
      <c r="E35" s="122"/>
      <c r="F35" s="122"/>
      <c r="G35" s="122"/>
      <c r="H35" s="122">
        <v>2</v>
      </c>
      <c r="I35" s="122">
        <v>2</v>
      </c>
      <c r="J35" s="122">
        <v>2</v>
      </c>
      <c r="K35" s="122">
        <v>2</v>
      </c>
      <c r="L35" s="122">
        <v>2</v>
      </c>
      <c r="M35" s="122">
        <v>2</v>
      </c>
      <c r="N35" s="122">
        <v>2</v>
      </c>
      <c r="O35" s="122">
        <v>2</v>
      </c>
      <c r="P35" s="122">
        <v>2</v>
      </c>
      <c r="Q35" s="122">
        <v>2</v>
      </c>
      <c r="R35" s="122">
        <v>2</v>
      </c>
      <c r="S35" s="122">
        <v>2</v>
      </c>
      <c r="T35" s="122">
        <v>2</v>
      </c>
      <c r="U35" s="122">
        <v>2</v>
      </c>
      <c r="V35" s="122">
        <v>2</v>
      </c>
      <c r="W35" s="122">
        <v>2</v>
      </c>
      <c r="X35" s="122">
        <v>2</v>
      </c>
      <c r="Y35" s="122">
        <v>2</v>
      </c>
      <c r="Z35" s="122">
        <v>2</v>
      </c>
      <c r="AA35" s="122"/>
      <c r="AB35" s="122">
        <f t="shared" si="0"/>
        <v>38</v>
      </c>
      <c r="AC35" s="122"/>
    </row>
    <row r="36" spans="1:29">
      <c r="A36" s="122" t="s">
        <v>93</v>
      </c>
      <c r="B36" s="122" t="s">
        <v>295</v>
      </c>
      <c r="C36" s="122"/>
      <c r="D36" s="122"/>
      <c r="E36" s="122"/>
      <c r="F36" s="122"/>
      <c r="G36" s="122">
        <v>1</v>
      </c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>
        <f t="shared" si="0"/>
        <v>1</v>
      </c>
      <c r="AC36" s="122"/>
    </row>
    <row r="37" spans="1:29">
      <c r="A37" s="122" t="s">
        <v>95</v>
      </c>
      <c r="B37" s="122" t="s">
        <v>296</v>
      </c>
      <c r="C37" s="122"/>
      <c r="D37" s="122"/>
      <c r="E37" s="122"/>
      <c r="F37" s="122"/>
      <c r="G37" s="122">
        <v>1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>
        <f t="shared" si="0"/>
        <v>1</v>
      </c>
      <c r="AC37" s="122"/>
    </row>
    <row r="38" spans="1:29">
      <c r="A38" s="122" t="s">
        <v>97</v>
      </c>
      <c r="B38" s="122" t="s">
        <v>297</v>
      </c>
      <c r="C38" s="122"/>
      <c r="D38" s="122"/>
      <c r="E38" s="122"/>
      <c r="F38" s="122"/>
      <c r="G38" s="122">
        <v>1</v>
      </c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>
        <f t="shared" si="0"/>
        <v>1</v>
      </c>
      <c r="AC38" s="122"/>
    </row>
    <row r="39" spans="1:29">
      <c r="A39" s="122" t="s">
        <v>99</v>
      </c>
      <c r="B39" s="122" t="s">
        <v>298</v>
      </c>
      <c r="C39" s="122"/>
      <c r="D39" s="122"/>
      <c r="E39" s="122"/>
      <c r="F39" s="122"/>
      <c r="G39" s="122">
        <v>1</v>
      </c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>
        <f t="shared" si="0"/>
        <v>1</v>
      </c>
      <c r="AC39" s="122"/>
    </row>
    <row r="40" spans="1:29">
      <c r="A40" s="122" t="s">
        <v>101</v>
      </c>
      <c r="B40" s="122" t="s">
        <v>169</v>
      </c>
      <c r="C40" s="122"/>
      <c r="D40" s="122"/>
      <c r="E40" s="122"/>
      <c r="F40" s="122"/>
      <c r="G40" s="122">
        <v>1</v>
      </c>
      <c r="H40" s="122">
        <v>2</v>
      </c>
      <c r="I40" s="122">
        <v>2</v>
      </c>
      <c r="J40" s="122">
        <v>2</v>
      </c>
      <c r="K40" s="122">
        <v>2</v>
      </c>
      <c r="L40" s="122">
        <v>2</v>
      </c>
      <c r="M40" s="122">
        <v>2</v>
      </c>
      <c r="N40" s="122">
        <v>2</v>
      </c>
      <c r="O40" s="122">
        <v>2</v>
      </c>
      <c r="P40" s="122">
        <v>2</v>
      </c>
      <c r="Q40" s="122">
        <v>2</v>
      </c>
      <c r="R40" s="122">
        <v>2</v>
      </c>
      <c r="S40" s="122">
        <v>2</v>
      </c>
      <c r="T40" s="122">
        <v>2</v>
      </c>
      <c r="U40" s="122">
        <v>2</v>
      </c>
      <c r="V40" s="122">
        <v>2</v>
      </c>
      <c r="W40" s="122">
        <v>2</v>
      </c>
      <c r="X40" s="122">
        <v>2</v>
      </c>
      <c r="Y40" s="122">
        <v>2</v>
      </c>
      <c r="Z40" s="122">
        <v>2</v>
      </c>
      <c r="AA40" s="122"/>
      <c r="AB40" s="122">
        <f t="shared" si="0"/>
        <v>39</v>
      </c>
      <c r="AC40" s="122"/>
    </row>
    <row r="41" spans="1:29">
      <c r="A41" s="122" t="s">
        <v>103</v>
      </c>
      <c r="B41" s="122" t="s">
        <v>299</v>
      </c>
      <c r="C41" s="122"/>
      <c r="D41" s="122"/>
      <c r="E41" s="122"/>
      <c r="F41" s="122"/>
      <c r="G41" s="122">
        <v>1</v>
      </c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>
        <f t="shared" si="0"/>
        <v>1</v>
      </c>
      <c r="AC41" s="122"/>
    </row>
    <row r="42" spans="1:29">
      <c r="A42" s="122" t="s">
        <v>105</v>
      </c>
      <c r="B42" s="122" t="s">
        <v>141</v>
      </c>
      <c r="C42" s="122"/>
      <c r="D42" s="122"/>
      <c r="E42" s="122"/>
      <c r="F42" s="122"/>
      <c r="G42" s="122">
        <v>1</v>
      </c>
      <c r="H42" s="122">
        <v>2</v>
      </c>
      <c r="I42" s="122">
        <v>2</v>
      </c>
      <c r="J42" s="122">
        <v>2</v>
      </c>
      <c r="K42" s="122">
        <v>2</v>
      </c>
      <c r="L42" s="122">
        <v>2</v>
      </c>
      <c r="M42" s="122">
        <v>2</v>
      </c>
      <c r="N42" s="122">
        <v>2</v>
      </c>
      <c r="O42" s="122">
        <v>2</v>
      </c>
      <c r="P42" s="122">
        <v>2</v>
      </c>
      <c r="Q42" s="122">
        <v>2</v>
      </c>
      <c r="R42" s="122">
        <v>2</v>
      </c>
      <c r="S42" s="122">
        <v>2</v>
      </c>
      <c r="T42" s="122">
        <v>2</v>
      </c>
      <c r="U42" s="122">
        <v>2</v>
      </c>
      <c r="V42" s="122">
        <v>2</v>
      </c>
      <c r="W42" s="122">
        <v>2</v>
      </c>
      <c r="X42" s="122">
        <v>2</v>
      </c>
      <c r="Y42" s="122">
        <v>2</v>
      </c>
      <c r="Z42" s="122">
        <v>2</v>
      </c>
      <c r="AA42" s="122"/>
      <c r="AB42" s="122">
        <f t="shared" si="0"/>
        <v>39</v>
      </c>
      <c r="AC42" s="122"/>
    </row>
    <row r="43" spans="1:29">
      <c r="A43" s="122" t="s">
        <v>107</v>
      </c>
      <c r="B43" s="122" t="s">
        <v>143</v>
      </c>
      <c r="C43" s="122"/>
      <c r="D43" s="122"/>
      <c r="E43" s="122"/>
      <c r="F43" s="122"/>
      <c r="G43" s="122">
        <v>1</v>
      </c>
      <c r="H43" s="122">
        <v>2</v>
      </c>
      <c r="I43" s="122">
        <v>2</v>
      </c>
      <c r="J43" s="122">
        <v>2</v>
      </c>
      <c r="K43" s="122">
        <v>2</v>
      </c>
      <c r="L43" s="122">
        <v>2</v>
      </c>
      <c r="M43" s="122">
        <v>2</v>
      </c>
      <c r="N43" s="122">
        <v>2</v>
      </c>
      <c r="O43" s="122">
        <v>2</v>
      </c>
      <c r="P43" s="122">
        <v>2</v>
      </c>
      <c r="Q43" s="122">
        <v>2</v>
      </c>
      <c r="R43" s="122">
        <v>2</v>
      </c>
      <c r="S43" s="122">
        <v>2</v>
      </c>
      <c r="T43" s="122">
        <v>2</v>
      </c>
      <c r="U43" s="122">
        <v>2</v>
      </c>
      <c r="V43" s="122">
        <v>2</v>
      </c>
      <c r="W43" s="122">
        <v>2</v>
      </c>
      <c r="X43" s="122">
        <v>2</v>
      </c>
      <c r="Y43" s="122">
        <v>2</v>
      </c>
      <c r="Z43" s="122">
        <v>2</v>
      </c>
      <c r="AA43" s="122"/>
      <c r="AB43" s="122">
        <f t="shared" si="0"/>
        <v>39</v>
      </c>
      <c r="AC43" s="122"/>
    </row>
    <row r="44" spans="1:29">
      <c r="A44" s="122" t="s">
        <v>109</v>
      </c>
      <c r="B44" s="122" t="s">
        <v>147</v>
      </c>
      <c r="C44" s="122"/>
      <c r="D44" s="122"/>
      <c r="E44" s="122"/>
      <c r="F44" s="122"/>
      <c r="G44" s="122"/>
      <c r="H44" s="122">
        <v>3</v>
      </c>
      <c r="I44" s="122">
        <v>3</v>
      </c>
      <c r="J44" s="122">
        <v>3</v>
      </c>
      <c r="K44" s="122">
        <v>3</v>
      </c>
      <c r="L44" s="122">
        <v>3</v>
      </c>
      <c r="M44" s="122">
        <v>3</v>
      </c>
      <c r="N44" s="122">
        <v>3</v>
      </c>
      <c r="O44" s="122">
        <v>3</v>
      </c>
      <c r="P44" s="122">
        <v>3</v>
      </c>
      <c r="Q44" s="122">
        <v>3</v>
      </c>
      <c r="R44" s="122">
        <v>3</v>
      </c>
      <c r="S44" s="122">
        <v>3</v>
      </c>
      <c r="T44" s="122">
        <v>3</v>
      </c>
      <c r="U44" s="122">
        <v>3</v>
      </c>
      <c r="V44" s="122">
        <v>3</v>
      </c>
      <c r="W44" s="122">
        <v>3</v>
      </c>
      <c r="X44" s="122">
        <v>3</v>
      </c>
      <c r="Y44" s="122">
        <v>3</v>
      </c>
      <c r="Z44" s="122">
        <v>3</v>
      </c>
      <c r="AA44" s="122"/>
      <c r="AB44" s="122">
        <f t="shared" si="0"/>
        <v>57</v>
      </c>
      <c r="AC44" s="122"/>
    </row>
    <row r="45" spans="1:29">
      <c r="A45" s="122" t="s">
        <v>111</v>
      </c>
      <c r="B45" s="123" t="s">
        <v>157</v>
      </c>
      <c r="C45" s="122"/>
      <c r="D45" s="122"/>
      <c r="E45" s="122"/>
      <c r="F45" s="122"/>
      <c r="G45" s="122">
        <v>1</v>
      </c>
      <c r="H45" s="122">
        <v>2</v>
      </c>
      <c r="I45" s="122">
        <v>2</v>
      </c>
      <c r="J45" s="122">
        <v>2</v>
      </c>
      <c r="K45" s="122">
        <v>2</v>
      </c>
      <c r="L45" s="122">
        <v>2</v>
      </c>
      <c r="M45" s="122">
        <v>2</v>
      </c>
      <c r="N45" s="122">
        <v>2</v>
      </c>
      <c r="O45" s="122">
        <v>2</v>
      </c>
      <c r="P45" s="122">
        <v>2</v>
      </c>
      <c r="Q45" s="122">
        <v>2</v>
      </c>
      <c r="R45" s="122">
        <v>2</v>
      </c>
      <c r="S45" s="122">
        <v>2</v>
      </c>
      <c r="T45" s="122">
        <v>2</v>
      </c>
      <c r="U45" s="122">
        <v>2</v>
      </c>
      <c r="V45" s="122">
        <v>2</v>
      </c>
      <c r="W45" s="122">
        <v>2</v>
      </c>
      <c r="X45" s="122">
        <v>2</v>
      </c>
      <c r="Y45" s="122">
        <v>2</v>
      </c>
      <c r="Z45" s="122">
        <v>2</v>
      </c>
      <c r="AA45" s="122"/>
      <c r="AB45" s="122">
        <f t="shared" si="0"/>
        <v>39</v>
      </c>
      <c r="AC45" s="122"/>
    </row>
    <row r="46" spans="1:29">
      <c r="A46" s="122" t="s">
        <v>113</v>
      </c>
      <c r="B46" s="122" t="s">
        <v>159</v>
      </c>
      <c r="C46" s="122"/>
      <c r="D46" s="122"/>
      <c r="E46" s="122"/>
      <c r="F46" s="122"/>
      <c r="G46" s="122"/>
      <c r="H46" s="122">
        <v>1</v>
      </c>
      <c r="I46" s="122">
        <v>1</v>
      </c>
      <c r="J46" s="122">
        <v>1</v>
      </c>
      <c r="K46" s="122">
        <v>1</v>
      </c>
      <c r="L46" s="122">
        <v>1</v>
      </c>
      <c r="M46" s="122">
        <v>1</v>
      </c>
      <c r="N46" s="122">
        <v>1</v>
      </c>
      <c r="O46" s="122">
        <v>1</v>
      </c>
      <c r="P46" s="122">
        <v>1</v>
      </c>
      <c r="Q46" s="122">
        <v>1</v>
      </c>
      <c r="R46" s="122">
        <v>1</v>
      </c>
      <c r="S46" s="122">
        <v>1</v>
      </c>
      <c r="T46" s="122">
        <v>1</v>
      </c>
      <c r="U46" s="122">
        <v>1</v>
      </c>
      <c r="V46" s="122">
        <v>1</v>
      </c>
      <c r="W46" s="122">
        <v>1</v>
      </c>
      <c r="X46" s="122">
        <v>1</v>
      </c>
      <c r="Y46" s="122">
        <v>1</v>
      </c>
      <c r="Z46" s="122">
        <v>1</v>
      </c>
      <c r="AA46" s="122"/>
      <c r="AB46" s="122">
        <f t="shared" si="0"/>
        <v>19</v>
      </c>
      <c r="AC46" s="122"/>
    </row>
    <row r="47" spans="1:29">
      <c r="A47" s="122" t="s">
        <v>115</v>
      </c>
      <c r="B47" s="122" t="s">
        <v>300</v>
      </c>
      <c r="C47" s="122"/>
      <c r="D47" s="122"/>
      <c r="E47" s="122"/>
      <c r="F47" s="122"/>
      <c r="G47" s="122"/>
      <c r="H47" s="122">
        <v>2</v>
      </c>
      <c r="I47" s="122">
        <v>2</v>
      </c>
      <c r="J47" s="122">
        <v>2</v>
      </c>
      <c r="K47" s="122">
        <v>2</v>
      </c>
      <c r="L47" s="122">
        <v>2</v>
      </c>
      <c r="M47" s="122">
        <v>2</v>
      </c>
      <c r="N47" s="122">
        <v>2</v>
      </c>
      <c r="O47" s="122">
        <v>2</v>
      </c>
      <c r="P47" s="122">
        <v>2</v>
      </c>
      <c r="Q47" s="122">
        <v>2</v>
      </c>
      <c r="R47" s="122">
        <v>2</v>
      </c>
      <c r="S47" s="122">
        <v>2</v>
      </c>
      <c r="T47" s="122">
        <v>2</v>
      </c>
      <c r="U47" s="122">
        <v>2</v>
      </c>
      <c r="V47" s="122">
        <v>2</v>
      </c>
      <c r="W47" s="122">
        <v>2</v>
      </c>
      <c r="X47" s="122">
        <v>2</v>
      </c>
      <c r="Y47" s="122">
        <v>2</v>
      </c>
      <c r="Z47" s="122">
        <v>2</v>
      </c>
      <c r="AA47" s="122"/>
      <c r="AB47" s="122">
        <f t="shared" si="0"/>
        <v>38</v>
      </c>
      <c r="AC47" s="122"/>
    </row>
    <row r="48" spans="1:29">
      <c r="A48" s="122" t="s">
        <v>117</v>
      </c>
      <c r="B48" s="122" t="s">
        <v>163</v>
      </c>
      <c r="C48" s="122"/>
      <c r="D48" s="122"/>
      <c r="E48" s="122"/>
      <c r="F48" s="122"/>
      <c r="G48" s="122"/>
      <c r="H48" s="122">
        <v>2</v>
      </c>
      <c r="I48" s="122">
        <v>2</v>
      </c>
      <c r="J48" s="122">
        <v>2</v>
      </c>
      <c r="K48" s="122">
        <v>2</v>
      </c>
      <c r="L48" s="122">
        <v>2</v>
      </c>
      <c r="M48" s="122">
        <v>2</v>
      </c>
      <c r="N48" s="122">
        <v>2</v>
      </c>
      <c r="O48" s="122">
        <v>2</v>
      </c>
      <c r="P48" s="122">
        <v>2</v>
      </c>
      <c r="Q48" s="122">
        <v>2</v>
      </c>
      <c r="R48" s="122">
        <v>2</v>
      </c>
      <c r="S48" s="122">
        <v>2</v>
      </c>
      <c r="T48" s="122">
        <v>2</v>
      </c>
      <c r="U48" s="122">
        <v>2</v>
      </c>
      <c r="V48" s="122">
        <v>2</v>
      </c>
      <c r="W48" s="122">
        <v>2</v>
      </c>
      <c r="X48" s="122">
        <v>2</v>
      </c>
      <c r="Y48" s="122">
        <v>2</v>
      </c>
      <c r="Z48" s="122">
        <v>2</v>
      </c>
      <c r="AA48" s="122"/>
      <c r="AB48" s="122">
        <f t="shared" si="0"/>
        <v>38</v>
      </c>
      <c r="AC48" s="122"/>
    </row>
    <row r="49" spans="1:29">
      <c r="A49" s="122" t="s">
        <v>119</v>
      </c>
      <c r="B49" s="122" t="s">
        <v>179</v>
      </c>
      <c r="C49" s="122"/>
      <c r="D49" s="122"/>
      <c r="E49" s="122"/>
      <c r="F49" s="122"/>
      <c r="G49" s="122"/>
      <c r="H49" s="122">
        <v>2</v>
      </c>
      <c r="I49" s="122">
        <v>1</v>
      </c>
      <c r="J49" s="122">
        <v>2</v>
      </c>
      <c r="K49" s="122">
        <v>2</v>
      </c>
      <c r="L49" s="122">
        <v>2</v>
      </c>
      <c r="M49" s="122">
        <v>1</v>
      </c>
      <c r="N49" s="122">
        <v>2</v>
      </c>
      <c r="O49" s="122">
        <v>2</v>
      </c>
      <c r="P49" s="122">
        <v>2</v>
      </c>
      <c r="Q49" s="122">
        <v>2</v>
      </c>
      <c r="R49" s="122">
        <v>2</v>
      </c>
      <c r="S49" s="122">
        <v>2</v>
      </c>
      <c r="T49" s="122">
        <v>2</v>
      </c>
      <c r="U49" s="122">
        <v>2</v>
      </c>
      <c r="V49" s="122">
        <v>2</v>
      </c>
      <c r="W49" s="122">
        <v>2</v>
      </c>
      <c r="X49" s="122">
        <v>2</v>
      </c>
      <c r="Y49" s="122">
        <v>2</v>
      </c>
      <c r="Z49" s="122">
        <v>2</v>
      </c>
      <c r="AA49" s="122"/>
      <c r="AB49" s="122">
        <f t="shared" si="0"/>
        <v>36</v>
      </c>
      <c r="AC49" s="122"/>
    </row>
    <row r="50" spans="1:29">
      <c r="A50" s="122" t="s">
        <v>121</v>
      </c>
      <c r="B50" s="122" t="s">
        <v>301</v>
      </c>
      <c r="C50" s="122"/>
      <c r="D50" s="122"/>
      <c r="E50" s="122"/>
      <c r="F50" s="122"/>
      <c r="G50" s="122"/>
      <c r="H50" s="122">
        <v>1</v>
      </c>
      <c r="I50" s="122">
        <v>1</v>
      </c>
      <c r="J50" s="122">
        <v>1</v>
      </c>
      <c r="K50" s="122">
        <v>1</v>
      </c>
      <c r="L50" s="122">
        <v>1</v>
      </c>
      <c r="M50" s="122">
        <v>1</v>
      </c>
      <c r="N50" s="122">
        <v>1</v>
      </c>
      <c r="O50" s="122">
        <v>1</v>
      </c>
      <c r="P50" s="122">
        <v>1</v>
      </c>
      <c r="Q50" s="122">
        <v>1</v>
      </c>
      <c r="R50" s="122">
        <v>1</v>
      </c>
      <c r="S50" s="122">
        <v>1</v>
      </c>
      <c r="T50" s="122">
        <v>1</v>
      </c>
      <c r="U50" s="122">
        <v>1</v>
      </c>
      <c r="V50" s="122">
        <v>1</v>
      </c>
      <c r="W50" s="122">
        <v>1</v>
      </c>
      <c r="X50" s="122">
        <v>1</v>
      </c>
      <c r="Y50" s="122">
        <v>1</v>
      </c>
      <c r="Z50" s="122">
        <v>1</v>
      </c>
      <c r="AA50" s="122">
        <v>2</v>
      </c>
      <c r="AB50" s="122">
        <f t="shared" si="0"/>
        <v>21</v>
      </c>
      <c r="AC50" s="122"/>
    </row>
    <row r="51" spans="1:29">
      <c r="A51" s="122" t="s">
        <v>123</v>
      </c>
      <c r="B51" s="122" t="s">
        <v>145</v>
      </c>
      <c r="C51" s="122"/>
      <c r="D51" s="122"/>
      <c r="E51" s="122"/>
      <c r="F51" s="122"/>
      <c r="G51" s="122"/>
      <c r="H51" s="122">
        <v>4</v>
      </c>
      <c r="I51" s="122">
        <v>4</v>
      </c>
      <c r="J51" s="122">
        <v>4</v>
      </c>
      <c r="K51" s="122">
        <v>4</v>
      </c>
      <c r="L51" s="122">
        <v>4</v>
      </c>
      <c r="M51" s="122">
        <v>4</v>
      </c>
      <c r="N51" s="122">
        <v>4</v>
      </c>
      <c r="O51" s="122">
        <v>4</v>
      </c>
      <c r="P51" s="122">
        <v>4</v>
      </c>
      <c r="Q51" s="122">
        <v>4</v>
      </c>
      <c r="R51" s="122">
        <v>4</v>
      </c>
      <c r="S51" s="122">
        <v>4</v>
      </c>
      <c r="T51" s="122">
        <v>4</v>
      </c>
      <c r="U51" s="122">
        <v>4</v>
      </c>
      <c r="V51" s="122">
        <v>4</v>
      </c>
      <c r="W51" s="122">
        <v>4</v>
      </c>
      <c r="X51" s="122">
        <v>4</v>
      </c>
      <c r="Y51" s="122">
        <v>4</v>
      </c>
      <c r="Z51" s="122">
        <v>4</v>
      </c>
      <c r="AA51" s="122"/>
      <c r="AB51" s="122">
        <f t="shared" si="0"/>
        <v>76</v>
      </c>
      <c r="AC51" s="122"/>
    </row>
    <row r="52" spans="1:29">
      <c r="A52" s="122" t="s">
        <v>125</v>
      </c>
      <c r="B52" s="122" t="s">
        <v>302</v>
      </c>
      <c r="C52" s="122"/>
      <c r="D52" s="122"/>
      <c r="E52" s="122"/>
      <c r="F52" s="122"/>
      <c r="G52" s="122"/>
      <c r="H52" s="122"/>
      <c r="I52" s="122">
        <v>1</v>
      </c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>
        <v>1</v>
      </c>
      <c r="Z52" s="122"/>
      <c r="AA52" s="122"/>
      <c r="AB52" s="122">
        <f t="shared" si="0"/>
        <v>2</v>
      </c>
      <c r="AC52" s="122"/>
    </row>
    <row r="53" spans="1:29">
      <c r="A53" s="122" t="s">
        <v>127</v>
      </c>
      <c r="B53" s="122" t="s">
        <v>303</v>
      </c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>
        <v>2</v>
      </c>
      <c r="Z53" s="122"/>
      <c r="AA53" s="122"/>
      <c r="AB53" s="122">
        <f t="shared" si="0"/>
        <v>2</v>
      </c>
      <c r="AC53" s="122"/>
    </row>
    <row r="54" spans="1:29">
      <c r="A54" s="122" t="s">
        <v>129</v>
      </c>
      <c r="B54" s="122" t="s">
        <v>304</v>
      </c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>
        <v>2</v>
      </c>
      <c r="Z54" s="122"/>
      <c r="AA54" s="122"/>
      <c r="AB54" s="122">
        <f t="shared" si="0"/>
        <v>2</v>
      </c>
      <c r="AC54" s="122"/>
    </row>
    <row r="55" spans="1:29">
      <c r="A55" s="122" t="s">
        <v>131</v>
      </c>
      <c r="B55" s="122" t="s">
        <v>305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>
        <v>2</v>
      </c>
      <c r="Z55" s="122"/>
      <c r="AA55" s="122"/>
      <c r="AB55" s="122">
        <f t="shared" si="0"/>
        <v>2</v>
      </c>
      <c r="AC55" s="122"/>
    </row>
    <row r="56" spans="1:29">
      <c r="A56" s="122" t="s">
        <v>133</v>
      </c>
      <c r="B56" s="122" t="s">
        <v>191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>
        <v>3</v>
      </c>
      <c r="AB56" s="122">
        <f t="shared" si="0"/>
        <v>3</v>
      </c>
      <c r="AC56" s="122"/>
    </row>
    <row r="57" spans="1:28">
      <c r="A57" s="122" t="s">
        <v>135</v>
      </c>
      <c r="B57" s="127" t="s">
        <v>306</v>
      </c>
      <c r="F57">
        <v>1</v>
      </c>
      <c r="AB57" s="122">
        <f t="shared" si="0"/>
        <v>1</v>
      </c>
    </row>
    <row r="58" spans="1:28">
      <c r="A58" s="122" t="s">
        <v>137</v>
      </c>
      <c r="B58" s="127" t="s">
        <v>307</v>
      </c>
      <c r="G58">
        <v>2</v>
      </c>
      <c r="AB58" s="122">
        <f t="shared" si="0"/>
        <v>2</v>
      </c>
    </row>
    <row r="59" spans="28:28">
      <c r="AB59" s="122">
        <f t="shared" si="0"/>
        <v>0</v>
      </c>
    </row>
    <row r="60" spans="28:28">
      <c r="AB60" s="122">
        <f t="shared" si="0"/>
        <v>0</v>
      </c>
    </row>
    <row r="61" spans="28:28">
      <c r="AB61" s="122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28" t="e">
        <f>AB64-AB66</f>
        <v>#REF!</v>
      </c>
    </row>
  </sheetData>
  <autoFilter xmlns:etc="http://www.wps.cn/officeDocument/2017/etCustomData" ref="A2:AE61" etc:filterBottomFollowUsedRange="0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5" defaultRowHeight="14.25"/>
  <cols>
    <col min="2" max="2" width="9.875" customWidth="1"/>
    <col min="5" max="27" width="8.75" hidden="1" customWidth="1" outlineLevel="1"/>
    <col min="28" max="28" width="9" customWidth="1" collapsed="1"/>
  </cols>
  <sheetData>
    <row r="1" spans="1:31">
      <c r="A1" s="121" t="s">
        <v>308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</row>
    <row r="2" spans="1:29">
      <c r="A2" s="122" t="s">
        <v>1</v>
      </c>
      <c r="B2" s="122" t="s">
        <v>2</v>
      </c>
      <c r="C2" s="122" t="s">
        <v>3</v>
      </c>
      <c r="D2" s="122" t="s">
        <v>4</v>
      </c>
      <c r="E2" s="122" t="s">
        <v>5</v>
      </c>
      <c r="F2" s="122" t="s">
        <v>6</v>
      </c>
      <c r="G2" s="122" t="s">
        <v>7</v>
      </c>
      <c r="H2" s="122" t="s">
        <v>8</v>
      </c>
      <c r="I2" s="122" t="s">
        <v>9</v>
      </c>
      <c r="J2" s="122" t="s">
        <v>10</v>
      </c>
      <c r="K2" s="122" t="s">
        <v>11</v>
      </c>
      <c r="L2" s="122" t="s">
        <v>12</v>
      </c>
      <c r="M2" s="122" t="s">
        <v>13</v>
      </c>
      <c r="N2" s="122" t="s">
        <v>14</v>
      </c>
      <c r="O2" s="122" t="s">
        <v>15</v>
      </c>
      <c r="P2" s="122" t="s">
        <v>16</v>
      </c>
      <c r="Q2" s="122" t="s">
        <v>17</v>
      </c>
      <c r="R2" s="122" t="s">
        <v>18</v>
      </c>
      <c r="S2" s="122" t="s">
        <v>19</v>
      </c>
      <c r="T2" s="122" t="s">
        <v>20</v>
      </c>
      <c r="U2" s="122" t="s">
        <v>21</v>
      </c>
      <c r="V2" s="122" t="s">
        <v>22</v>
      </c>
      <c r="W2" s="122" t="s">
        <v>23</v>
      </c>
      <c r="X2" s="122" t="s">
        <v>24</v>
      </c>
      <c r="Y2" s="122" t="s">
        <v>25</v>
      </c>
      <c r="Z2" s="122" t="s">
        <v>26</v>
      </c>
      <c r="AA2" s="122" t="s">
        <v>27</v>
      </c>
      <c r="AB2" s="122" t="s">
        <v>28</v>
      </c>
      <c r="AC2" s="122" t="s">
        <v>206</v>
      </c>
    </row>
    <row r="3" spans="1:29">
      <c r="A3" s="122" t="s">
        <v>29</v>
      </c>
      <c r="B3" s="122" t="s">
        <v>309</v>
      </c>
      <c r="C3" s="122"/>
      <c r="D3" s="122"/>
      <c r="E3" s="122">
        <v>2</v>
      </c>
      <c r="F3" s="123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>
        <f t="shared" ref="AB3:AB30" si="0">SUM(E3:AA3)</f>
        <v>2</v>
      </c>
      <c r="AC3" s="122">
        <f>C3*D3*AB3/1000000</f>
        <v>0</v>
      </c>
    </row>
    <row r="4" spans="1:29">
      <c r="A4" s="122" t="s">
        <v>31</v>
      </c>
      <c r="B4" s="122" t="s">
        <v>310</v>
      </c>
      <c r="C4" s="122"/>
      <c r="D4" s="122"/>
      <c r="E4" s="122"/>
      <c r="F4" s="123">
        <v>1</v>
      </c>
      <c r="G4" s="122">
        <v>1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>
        <f t="shared" si="0"/>
        <v>2</v>
      </c>
      <c r="AC4" s="122">
        <f t="shared" ref="AC4:AC52" si="1">C4*D4*AB4/1000000</f>
        <v>0</v>
      </c>
    </row>
    <row r="5" spans="1:29">
      <c r="A5" s="122" t="s">
        <v>33</v>
      </c>
      <c r="B5" s="122" t="s">
        <v>311</v>
      </c>
      <c r="C5" s="122"/>
      <c r="D5" s="122"/>
      <c r="E5" s="122"/>
      <c r="F5" s="123">
        <v>1</v>
      </c>
      <c r="G5" s="122">
        <v>1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>
        <f t="shared" si="0"/>
        <v>2</v>
      </c>
      <c r="AC5" s="122">
        <f t="shared" si="1"/>
        <v>0</v>
      </c>
    </row>
    <row r="6" spans="1:29">
      <c r="A6" s="122" t="s">
        <v>35</v>
      </c>
      <c r="B6" s="122" t="s">
        <v>312</v>
      </c>
      <c r="C6" s="122"/>
      <c r="D6" s="122"/>
      <c r="E6" s="122"/>
      <c r="F6" s="123">
        <v>1</v>
      </c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>
        <f t="shared" si="0"/>
        <v>1</v>
      </c>
      <c r="AC6" s="122">
        <f t="shared" si="1"/>
        <v>0</v>
      </c>
    </row>
    <row r="7" spans="1:29">
      <c r="A7" s="122" t="s">
        <v>37</v>
      </c>
      <c r="B7" s="122" t="s">
        <v>313</v>
      </c>
      <c r="C7" s="122"/>
      <c r="D7" s="122"/>
      <c r="E7" s="122"/>
      <c r="F7" s="123">
        <v>2</v>
      </c>
      <c r="G7" s="122">
        <v>2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>
        <f t="shared" si="0"/>
        <v>4</v>
      </c>
      <c r="AC7" s="122">
        <f t="shared" si="1"/>
        <v>0</v>
      </c>
    </row>
    <row r="8" spans="1:29">
      <c r="A8" s="122" t="s">
        <v>39</v>
      </c>
      <c r="B8" s="122" t="s">
        <v>314</v>
      </c>
      <c r="C8" s="122"/>
      <c r="D8" s="122"/>
      <c r="E8" s="122"/>
      <c r="F8" s="122">
        <v>1</v>
      </c>
      <c r="G8" s="122">
        <v>1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>
        <f t="shared" si="0"/>
        <v>2</v>
      </c>
      <c r="AC8" s="122">
        <f t="shared" si="1"/>
        <v>0</v>
      </c>
    </row>
    <row r="9" spans="1:29">
      <c r="A9" s="122" t="s">
        <v>41</v>
      </c>
      <c r="B9" s="122" t="s">
        <v>315</v>
      </c>
      <c r="C9" s="122"/>
      <c r="D9" s="122"/>
      <c r="E9" s="122"/>
      <c r="F9" s="122">
        <v>1</v>
      </c>
      <c r="G9" s="122">
        <v>1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>
        <f t="shared" si="0"/>
        <v>2</v>
      </c>
      <c r="AC9" s="122">
        <f t="shared" si="1"/>
        <v>0</v>
      </c>
    </row>
    <row r="10" spans="1:29">
      <c r="A10" s="122" t="s">
        <v>43</v>
      </c>
      <c r="B10" s="122" t="s">
        <v>316</v>
      </c>
      <c r="C10" s="122"/>
      <c r="D10" s="122"/>
      <c r="E10" s="122"/>
      <c r="F10" s="122">
        <v>1</v>
      </c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>
        <f t="shared" si="0"/>
        <v>1</v>
      </c>
      <c r="AC10" s="122">
        <f t="shared" si="1"/>
        <v>0</v>
      </c>
    </row>
    <row r="11" spans="1:29">
      <c r="A11" s="122" t="s">
        <v>45</v>
      </c>
      <c r="B11" s="122" t="s">
        <v>40</v>
      </c>
      <c r="C11" s="122"/>
      <c r="D11" s="122"/>
      <c r="E11" s="122"/>
      <c r="F11" s="122">
        <v>2</v>
      </c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>
        <f t="shared" si="0"/>
        <v>2</v>
      </c>
      <c r="AC11" s="122">
        <f t="shared" si="1"/>
        <v>0</v>
      </c>
    </row>
    <row r="12" spans="1:29">
      <c r="A12" s="122" t="s">
        <v>47</v>
      </c>
      <c r="B12" s="122" t="s">
        <v>317</v>
      </c>
      <c r="C12" s="122"/>
      <c r="D12" s="122"/>
      <c r="E12" s="122"/>
      <c r="F12" s="122">
        <v>1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>
        <f t="shared" si="0"/>
        <v>1</v>
      </c>
      <c r="AC12" s="122">
        <f t="shared" si="1"/>
        <v>0</v>
      </c>
    </row>
    <row r="13" spans="1:29">
      <c r="A13" s="122" t="s">
        <v>49</v>
      </c>
      <c r="B13" s="122" t="s">
        <v>70</v>
      </c>
      <c r="C13" s="122"/>
      <c r="D13" s="122"/>
      <c r="E13" s="122"/>
      <c r="F13" s="122">
        <v>6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>
        <f t="shared" si="0"/>
        <v>6</v>
      </c>
      <c r="AC13" s="122">
        <f t="shared" si="1"/>
        <v>0</v>
      </c>
    </row>
    <row r="14" spans="1:29">
      <c r="A14" s="122" t="s">
        <v>51</v>
      </c>
      <c r="B14" s="122" t="s">
        <v>318</v>
      </c>
      <c r="C14" s="122"/>
      <c r="D14" s="122"/>
      <c r="E14" s="122"/>
      <c r="F14" s="122">
        <v>4</v>
      </c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>
        <f t="shared" si="0"/>
        <v>4</v>
      </c>
      <c r="AC14" s="122">
        <f t="shared" si="1"/>
        <v>0</v>
      </c>
    </row>
    <row r="15" spans="1:29">
      <c r="A15" s="122" t="s">
        <v>53</v>
      </c>
      <c r="B15" s="122" t="s">
        <v>319</v>
      </c>
      <c r="C15" s="122"/>
      <c r="D15" s="122"/>
      <c r="E15" s="122"/>
      <c r="F15" s="122">
        <v>5</v>
      </c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>
        <f t="shared" si="0"/>
        <v>5</v>
      </c>
      <c r="AC15" s="122">
        <f t="shared" si="1"/>
        <v>0</v>
      </c>
    </row>
    <row r="16" spans="1:29">
      <c r="A16" s="122" t="s">
        <v>55</v>
      </c>
      <c r="B16" s="122" t="s">
        <v>320</v>
      </c>
      <c r="C16" s="122"/>
      <c r="D16" s="122"/>
      <c r="E16" s="122"/>
      <c r="F16" s="122">
        <v>5</v>
      </c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>
        <f t="shared" si="0"/>
        <v>5</v>
      </c>
      <c r="AC16" s="122">
        <f t="shared" si="1"/>
        <v>0</v>
      </c>
    </row>
    <row r="17" spans="1:29">
      <c r="A17" s="122" t="s">
        <v>57</v>
      </c>
      <c r="B17" s="122" t="s">
        <v>321</v>
      </c>
      <c r="C17" s="122"/>
      <c r="D17" s="122"/>
      <c r="E17" s="122"/>
      <c r="F17" s="122">
        <v>1</v>
      </c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>
        <f t="shared" si="0"/>
        <v>1</v>
      </c>
      <c r="AC17" s="122">
        <f t="shared" si="1"/>
        <v>0</v>
      </c>
    </row>
    <row r="18" spans="1:29">
      <c r="A18" s="122" t="s">
        <v>59</v>
      </c>
      <c r="B18" s="122" t="s">
        <v>322</v>
      </c>
      <c r="C18" s="122"/>
      <c r="D18" s="122"/>
      <c r="E18" s="122"/>
      <c r="F18" s="122">
        <v>2</v>
      </c>
      <c r="G18" s="122">
        <v>2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>
        <f t="shared" si="0"/>
        <v>4</v>
      </c>
      <c r="AC18" s="122">
        <f t="shared" si="1"/>
        <v>0</v>
      </c>
    </row>
    <row r="19" spans="1:29">
      <c r="A19" s="122" t="s">
        <v>61</v>
      </c>
      <c r="B19" s="122" t="s">
        <v>323</v>
      </c>
      <c r="C19" s="122"/>
      <c r="D19" s="122"/>
      <c r="E19" s="122"/>
      <c r="F19" s="122">
        <v>6</v>
      </c>
      <c r="G19" s="122">
        <v>6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>
        <f t="shared" si="0"/>
        <v>12</v>
      </c>
      <c r="AC19" s="122">
        <f t="shared" si="1"/>
        <v>0</v>
      </c>
    </row>
    <row r="20" spans="1:29">
      <c r="A20" s="122" t="s">
        <v>63</v>
      </c>
      <c r="B20" s="122" t="s">
        <v>324</v>
      </c>
      <c r="C20" s="122"/>
      <c r="D20" s="122"/>
      <c r="E20" s="122"/>
      <c r="F20" s="122">
        <v>1</v>
      </c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>
        <f t="shared" si="0"/>
        <v>1</v>
      </c>
      <c r="AC20" s="122">
        <f t="shared" si="1"/>
        <v>0</v>
      </c>
    </row>
    <row r="21" spans="1:29">
      <c r="A21" s="122" t="s">
        <v>65</v>
      </c>
      <c r="B21" s="122" t="s">
        <v>325</v>
      </c>
      <c r="C21" s="122"/>
      <c r="D21" s="122"/>
      <c r="E21" s="122"/>
      <c r="F21" s="122">
        <v>8</v>
      </c>
      <c r="G21" s="122">
        <v>9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>
        <f t="shared" si="0"/>
        <v>17</v>
      </c>
      <c r="AC21" s="122">
        <f t="shared" si="1"/>
        <v>0</v>
      </c>
    </row>
    <row r="22" spans="1:29">
      <c r="A22" s="122" t="s">
        <v>67</v>
      </c>
      <c r="B22" s="122" t="s">
        <v>326</v>
      </c>
      <c r="C22" s="122"/>
      <c r="D22" s="122"/>
      <c r="E22" s="122"/>
      <c r="F22" s="122">
        <v>1</v>
      </c>
      <c r="G22" s="122">
        <v>2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>
        <f t="shared" si="0"/>
        <v>3</v>
      </c>
      <c r="AC22" s="122">
        <f t="shared" si="1"/>
        <v>0</v>
      </c>
    </row>
    <row r="23" spans="1:29">
      <c r="A23" s="122" t="s">
        <v>69</v>
      </c>
      <c r="B23" s="122" t="s">
        <v>327</v>
      </c>
      <c r="C23" s="122"/>
      <c r="D23" s="122"/>
      <c r="E23" s="122"/>
      <c r="F23" s="122">
        <v>3</v>
      </c>
      <c r="G23" s="122">
        <v>4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>
        <f t="shared" si="0"/>
        <v>7</v>
      </c>
      <c r="AC23" s="122">
        <f t="shared" si="1"/>
        <v>0</v>
      </c>
    </row>
    <row r="24" spans="1:29">
      <c r="A24" s="122" t="s">
        <v>71</v>
      </c>
      <c r="B24" s="122" t="s">
        <v>328</v>
      </c>
      <c r="C24" s="122"/>
      <c r="D24" s="122"/>
      <c r="E24" s="122"/>
      <c r="F24" s="122">
        <v>3</v>
      </c>
      <c r="G24" s="122">
        <v>3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>
        <f t="shared" si="0"/>
        <v>6</v>
      </c>
      <c r="AC24" s="122">
        <f t="shared" si="1"/>
        <v>0</v>
      </c>
    </row>
    <row r="25" spans="1:29">
      <c r="A25" s="122" t="s">
        <v>223</v>
      </c>
      <c r="B25" s="123" t="s">
        <v>329</v>
      </c>
      <c r="C25" s="122"/>
      <c r="D25" s="122"/>
      <c r="E25" s="122"/>
      <c r="F25" s="122">
        <v>1</v>
      </c>
      <c r="G25" s="122">
        <v>1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>
        <f t="shared" si="0"/>
        <v>2</v>
      </c>
      <c r="AC25" s="122">
        <f t="shared" si="1"/>
        <v>0</v>
      </c>
    </row>
    <row r="26" spans="1:29">
      <c r="A26" s="122" t="s">
        <v>73</v>
      </c>
      <c r="B26" s="122" t="s">
        <v>330</v>
      </c>
      <c r="C26" s="122"/>
      <c r="D26" s="122"/>
      <c r="E26" s="122"/>
      <c r="F26" s="122">
        <v>1</v>
      </c>
      <c r="G26" s="122">
        <v>1</v>
      </c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>
        <f t="shared" si="0"/>
        <v>2</v>
      </c>
      <c r="AC26" s="122">
        <f t="shared" si="1"/>
        <v>0</v>
      </c>
    </row>
    <row r="27" spans="1:29">
      <c r="A27" s="122" t="s">
        <v>75</v>
      </c>
      <c r="B27" s="122" t="s">
        <v>331</v>
      </c>
      <c r="C27" s="122"/>
      <c r="D27" s="122"/>
      <c r="E27" s="122"/>
      <c r="F27" s="122">
        <v>1</v>
      </c>
      <c r="G27" s="122">
        <v>1</v>
      </c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>
        <f t="shared" si="0"/>
        <v>2</v>
      </c>
      <c r="AC27" s="122">
        <f t="shared" si="1"/>
        <v>0</v>
      </c>
    </row>
    <row r="28" spans="1:29">
      <c r="A28" s="122" t="s">
        <v>77</v>
      </c>
      <c r="B28" s="122" t="s">
        <v>332</v>
      </c>
      <c r="C28" s="122"/>
      <c r="D28" s="122"/>
      <c r="E28" s="122"/>
      <c r="F28" s="122"/>
      <c r="G28" s="122">
        <v>1</v>
      </c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>
        <f t="shared" si="0"/>
        <v>1</v>
      </c>
      <c r="AC28" s="122">
        <f t="shared" si="1"/>
        <v>0</v>
      </c>
    </row>
    <row r="29" spans="1:29">
      <c r="A29" s="122" t="s">
        <v>79</v>
      </c>
      <c r="B29" s="122" t="s">
        <v>157</v>
      </c>
      <c r="C29" s="122"/>
      <c r="D29" s="122"/>
      <c r="E29" s="122"/>
      <c r="F29" s="122"/>
      <c r="G29" s="122">
        <v>1</v>
      </c>
      <c r="H29" s="122">
        <v>2</v>
      </c>
      <c r="I29" s="122">
        <v>2</v>
      </c>
      <c r="J29" s="122">
        <v>2</v>
      </c>
      <c r="K29" s="122">
        <v>2</v>
      </c>
      <c r="L29" s="122">
        <v>2</v>
      </c>
      <c r="M29" s="122">
        <v>2</v>
      </c>
      <c r="N29" s="122">
        <v>2</v>
      </c>
      <c r="O29" s="122">
        <v>2</v>
      </c>
      <c r="P29" s="122">
        <v>2</v>
      </c>
      <c r="Q29" s="122">
        <v>2</v>
      </c>
      <c r="R29" s="122">
        <v>2</v>
      </c>
      <c r="S29" s="122">
        <v>2</v>
      </c>
      <c r="T29" s="122">
        <v>2</v>
      </c>
      <c r="U29" s="122">
        <v>2</v>
      </c>
      <c r="V29" s="122">
        <v>2</v>
      </c>
      <c r="W29" s="122">
        <v>2</v>
      </c>
      <c r="X29" s="122"/>
      <c r="Y29" s="122">
        <v>2</v>
      </c>
      <c r="Z29" s="122">
        <v>2</v>
      </c>
      <c r="AA29" s="122"/>
      <c r="AB29" s="122">
        <f t="shared" si="0"/>
        <v>37</v>
      </c>
      <c r="AC29" s="122">
        <f t="shared" si="1"/>
        <v>0</v>
      </c>
    </row>
    <row r="30" spans="1:29">
      <c r="A30" s="122" t="s">
        <v>81</v>
      </c>
      <c r="B30" s="122" t="s">
        <v>291</v>
      </c>
      <c r="C30" s="122"/>
      <c r="D30" s="122"/>
      <c r="E30" s="122"/>
      <c r="F30" s="122"/>
      <c r="G30" s="122">
        <v>2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>
        <f t="shared" si="0"/>
        <v>2</v>
      </c>
      <c r="AC30" s="122">
        <f t="shared" si="1"/>
        <v>0</v>
      </c>
    </row>
    <row r="31" spans="1:29">
      <c r="A31" s="122" t="s">
        <v>83</v>
      </c>
      <c r="B31" s="122" t="s">
        <v>280</v>
      </c>
      <c r="C31" s="122"/>
      <c r="D31" s="122"/>
      <c r="E31" s="122"/>
      <c r="F31" s="122"/>
      <c r="G31" s="122">
        <v>2</v>
      </c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>
        <f t="shared" ref="AB31:AB52" si="2">SUM(E31:AA31)</f>
        <v>2</v>
      </c>
      <c r="AC31" s="122">
        <f t="shared" si="1"/>
        <v>0</v>
      </c>
    </row>
    <row r="32" spans="1:29">
      <c r="A32" s="122" t="s">
        <v>85</v>
      </c>
      <c r="B32" s="122" t="s">
        <v>333</v>
      </c>
      <c r="C32" s="122"/>
      <c r="D32" s="122"/>
      <c r="E32" s="122"/>
      <c r="F32" s="122"/>
      <c r="G32" s="122">
        <v>1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>
        <f t="shared" si="2"/>
        <v>1</v>
      </c>
      <c r="AC32" s="122">
        <f t="shared" si="1"/>
        <v>0</v>
      </c>
    </row>
    <row r="33" spans="1:29">
      <c r="A33" s="122" t="s">
        <v>87</v>
      </c>
      <c r="B33" s="122" t="s">
        <v>235</v>
      </c>
      <c r="C33" s="122"/>
      <c r="D33" s="122"/>
      <c r="E33" s="122"/>
      <c r="F33" s="122"/>
      <c r="G33" s="122">
        <v>3</v>
      </c>
      <c r="H33" s="122">
        <v>6</v>
      </c>
      <c r="I33" s="122">
        <v>6</v>
      </c>
      <c r="J33" s="122">
        <v>6</v>
      </c>
      <c r="K33" s="122">
        <v>6</v>
      </c>
      <c r="L33" s="122">
        <v>6</v>
      </c>
      <c r="M33" s="122">
        <v>6</v>
      </c>
      <c r="N33" s="122">
        <v>6</v>
      </c>
      <c r="O33" s="122">
        <v>6</v>
      </c>
      <c r="P33" s="122">
        <v>6</v>
      </c>
      <c r="Q33" s="122">
        <v>6</v>
      </c>
      <c r="R33" s="122">
        <v>6</v>
      </c>
      <c r="S33" s="122">
        <v>6</v>
      </c>
      <c r="T33" s="122">
        <v>6</v>
      </c>
      <c r="U33" s="122">
        <v>6</v>
      </c>
      <c r="V33" s="122">
        <v>6</v>
      </c>
      <c r="W33" s="122">
        <v>6</v>
      </c>
      <c r="X33" s="122">
        <v>6</v>
      </c>
      <c r="Y33" s="122">
        <v>6</v>
      </c>
      <c r="Z33" s="122">
        <v>6</v>
      </c>
      <c r="AA33" s="122"/>
      <c r="AB33" s="122">
        <f t="shared" si="2"/>
        <v>117</v>
      </c>
      <c r="AC33" s="122">
        <f t="shared" si="1"/>
        <v>0</v>
      </c>
    </row>
    <row r="34" spans="1:29">
      <c r="A34" s="122" t="s">
        <v>89</v>
      </c>
      <c r="B34" s="122" t="s">
        <v>151</v>
      </c>
      <c r="C34" s="122"/>
      <c r="D34" s="122"/>
      <c r="E34" s="122"/>
      <c r="F34" s="122"/>
      <c r="G34" s="122">
        <v>2</v>
      </c>
      <c r="H34" s="122">
        <v>4</v>
      </c>
      <c r="I34" s="122">
        <v>4</v>
      </c>
      <c r="J34" s="122">
        <v>4</v>
      </c>
      <c r="K34" s="122">
        <v>4</v>
      </c>
      <c r="L34" s="122">
        <v>4</v>
      </c>
      <c r="M34" s="122">
        <v>4</v>
      </c>
      <c r="N34" s="122">
        <v>4</v>
      </c>
      <c r="O34" s="122">
        <v>4</v>
      </c>
      <c r="P34" s="122">
        <v>4</v>
      </c>
      <c r="Q34" s="122">
        <v>4</v>
      </c>
      <c r="R34" s="122">
        <v>4</v>
      </c>
      <c r="S34" s="122">
        <v>4</v>
      </c>
      <c r="T34" s="122">
        <v>4</v>
      </c>
      <c r="U34" s="122">
        <v>4</v>
      </c>
      <c r="V34" s="122">
        <v>4</v>
      </c>
      <c r="W34" s="122">
        <v>4</v>
      </c>
      <c r="X34" s="122">
        <v>4</v>
      </c>
      <c r="Y34" s="122">
        <v>4</v>
      </c>
      <c r="Z34" s="122">
        <v>4</v>
      </c>
      <c r="AA34" s="122"/>
      <c r="AB34" s="122">
        <f t="shared" si="2"/>
        <v>78</v>
      </c>
      <c r="AC34" s="122">
        <f t="shared" si="1"/>
        <v>0</v>
      </c>
    </row>
    <row r="35" spans="1:29">
      <c r="A35" s="122" t="s">
        <v>91</v>
      </c>
      <c r="B35" s="122" t="s">
        <v>334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>
        <f t="shared" si="2"/>
        <v>0</v>
      </c>
      <c r="AC35" s="122">
        <f t="shared" si="1"/>
        <v>0</v>
      </c>
    </row>
    <row r="36" spans="1:29">
      <c r="A36" s="122" t="s">
        <v>93</v>
      </c>
      <c r="B36" s="122" t="s">
        <v>283</v>
      </c>
      <c r="C36" s="122"/>
      <c r="D36" s="122"/>
      <c r="E36" s="122"/>
      <c r="F36" s="122"/>
      <c r="G36" s="122">
        <v>1</v>
      </c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>
        <f t="shared" si="2"/>
        <v>1</v>
      </c>
      <c r="AC36" s="122">
        <f t="shared" si="1"/>
        <v>0</v>
      </c>
    </row>
    <row r="37" spans="1:29">
      <c r="A37" s="122" t="s">
        <v>95</v>
      </c>
      <c r="B37" s="122" t="s">
        <v>284</v>
      </c>
      <c r="C37" s="122"/>
      <c r="D37" s="122"/>
      <c r="E37" s="122"/>
      <c r="F37" s="122"/>
      <c r="G37" s="122">
        <v>1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>
        <f t="shared" si="2"/>
        <v>1</v>
      </c>
      <c r="AC37" s="122">
        <f t="shared" si="1"/>
        <v>0</v>
      </c>
    </row>
    <row r="38" spans="1:29">
      <c r="A38" s="122" t="s">
        <v>97</v>
      </c>
      <c r="B38" s="122" t="s">
        <v>285</v>
      </c>
      <c r="C38" s="122"/>
      <c r="D38" s="122"/>
      <c r="E38" s="122"/>
      <c r="F38" s="122"/>
      <c r="G38" s="122">
        <v>1</v>
      </c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>
        <f t="shared" si="2"/>
        <v>1</v>
      </c>
      <c r="AC38" s="122">
        <f t="shared" si="1"/>
        <v>0</v>
      </c>
    </row>
    <row r="39" spans="1:29">
      <c r="A39" s="122" t="s">
        <v>99</v>
      </c>
      <c r="B39" s="122" t="s">
        <v>286</v>
      </c>
      <c r="C39" s="122"/>
      <c r="D39" s="122"/>
      <c r="E39" s="122"/>
      <c r="F39" s="122"/>
      <c r="G39" s="122">
        <v>1</v>
      </c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>
        <f t="shared" si="2"/>
        <v>1</v>
      </c>
      <c r="AC39" s="122">
        <f t="shared" si="1"/>
        <v>0</v>
      </c>
    </row>
    <row r="40" spans="1:29">
      <c r="A40" s="122" t="s">
        <v>101</v>
      </c>
      <c r="B40" s="122" t="s">
        <v>181</v>
      </c>
      <c r="C40" s="122"/>
      <c r="D40" s="122"/>
      <c r="E40" s="122"/>
      <c r="F40" s="122"/>
      <c r="G40" s="122">
        <v>1</v>
      </c>
      <c r="H40" s="122">
        <v>1</v>
      </c>
      <c r="I40" s="122">
        <v>2</v>
      </c>
      <c r="J40" s="122">
        <v>2</v>
      </c>
      <c r="K40" s="122">
        <v>2</v>
      </c>
      <c r="L40" s="122">
        <v>2</v>
      </c>
      <c r="M40" s="122">
        <v>2</v>
      </c>
      <c r="N40" s="122">
        <v>2</v>
      </c>
      <c r="O40" s="122">
        <v>2</v>
      </c>
      <c r="P40" s="122">
        <v>2</v>
      </c>
      <c r="Q40" s="122">
        <v>2</v>
      </c>
      <c r="R40" s="122">
        <v>2</v>
      </c>
      <c r="S40" s="122">
        <v>2</v>
      </c>
      <c r="T40" s="122">
        <v>2</v>
      </c>
      <c r="U40" s="122">
        <v>2</v>
      </c>
      <c r="V40" s="122">
        <v>2</v>
      </c>
      <c r="W40" s="122">
        <v>2</v>
      </c>
      <c r="X40" s="122">
        <v>2</v>
      </c>
      <c r="Y40" s="122">
        <v>2</v>
      </c>
      <c r="Z40" s="122">
        <v>0</v>
      </c>
      <c r="AA40" s="122"/>
      <c r="AB40" s="122">
        <f t="shared" si="2"/>
        <v>36</v>
      </c>
      <c r="AC40" s="122">
        <f t="shared" si="1"/>
        <v>0</v>
      </c>
    </row>
    <row r="41" spans="1:29">
      <c r="A41" s="122" t="s">
        <v>103</v>
      </c>
      <c r="B41" s="122" t="s">
        <v>163</v>
      </c>
      <c r="C41" s="122"/>
      <c r="D41" s="122"/>
      <c r="E41" s="122"/>
      <c r="F41" s="122"/>
      <c r="G41" s="122">
        <v>1</v>
      </c>
      <c r="H41" s="122">
        <v>2</v>
      </c>
      <c r="I41" s="122">
        <v>2</v>
      </c>
      <c r="J41" s="122">
        <v>2</v>
      </c>
      <c r="K41" s="122">
        <v>2</v>
      </c>
      <c r="L41" s="122">
        <v>2</v>
      </c>
      <c r="M41" s="122">
        <v>2</v>
      </c>
      <c r="N41" s="122">
        <v>2</v>
      </c>
      <c r="O41" s="122">
        <v>2</v>
      </c>
      <c r="P41" s="122">
        <v>2</v>
      </c>
      <c r="Q41" s="122">
        <v>2</v>
      </c>
      <c r="R41" s="122">
        <v>2</v>
      </c>
      <c r="S41" s="122">
        <v>2</v>
      </c>
      <c r="T41" s="122">
        <v>2</v>
      </c>
      <c r="U41" s="122">
        <v>2</v>
      </c>
      <c r="V41" s="122">
        <v>2</v>
      </c>
      <c r="W41" s="122">
        <v>2</v>
      </c>
      <c r="X41" s="122">
        <v>2</v>
      </c>
      <c r="Y41" s="122">
        <v>2</v>
      </c>
      <c r="Z41" s="122">
        <v>2</v>
      </c>
      <c r="AA41" s="122"/>
      <c r="AB41" s="122">
        <f t="shared" si="2"/>
        <v>39</v>
      </c>
      <c r="AC41" s="122">
        <f t="shared" si="1"/>
        <v>0</v>
      </c>
    </row>
    <row r="42" spans="1:29">
      <c r="A42" s="122" t="s">
        <v>105</v>
      </c>
      <c r="B42" s="122" t="s">
        <v>289</v>
      </c>
      <c r="C42" s="122"/>
      <c r="D42" s="122"/>
      <c r="E42" s="122"/>
      <c r="F42" s="122"/>
      <c r="G42" s="122">
        <v>1</v>
      </c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>
        <f t="shared" si="2"/>
        <v>1</v>
      </c>
      <c r="AC42" s="122">
        <f t="shared" si="1"/>
        <v>0</v>
      </c>
    </row>
    <row r="43" spans="1:29">
      <c r="A43" s="122" t="s">
        <v>107</v>
      </c>
      <c r="B43" s="122" t="s">
        <v>290</v>
      </c>
      <c r="C43" s="122"/>
      <c r="D43" s="122"/>
      <c r="E43" s="122"/>
      <c r="F43" s="122"/>
      <c r="G43" s="122">
        <v>1</v>
      </c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>
        <f t="shared" si="2"/>
        <v>1</v>
      </c>
      <c r="AC43" s="122">
        <f t="shared" si="1"/>
        <v>0</v>
      </c>
    </row>
    <row r="44" spans="1:29">
      <c r="A44" s="122" t="s">
        <v>109</v>
      </c>
      <c r="B44" s="122" t="s">
        <v>252</v>
      </c>
      <c r="C44" s="122"/>
      <c r="D44" s="122"/>
      <c r="E44" s="122"/>
      <c r="F44" s="122"/>
      <c r="G44" s="122">
        <v>1</v>
      </c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>
        <f t="shared" si="2"/>
        <v>1</v>
      </c>
      <c r="AC44" s="122">
        <f t="shared" si="1"/>
        <v>0</v>
      </c>
    </row>
    <row r="45" spans="1:29">
      <c r="A45" s="122" t="s">
        <v>111</v>
      </c>
      <c r="B45" s="122" t="s">
        <v>292</v>
      </c>
      <c r="C45" s="122"/>
      <c r="D45" s="122"/>
      <c r="E45" s="122"/>
      <c r="F45" s="122"/>
      <c r="G45" s="122">
        <v>1</v>
      </c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>
        <f t="shared" si="2"/>
        <v>1</v>
      </c>
      <c r="AC45" s="122">
        <f t="shared" si="1"/>
        <v>0</v>
      </c>
    </row>
    <row r="46" spans="1:29">
      <c r="A46" s="122" t="s">
        <v>113</v>
      </c>
      <c r="B46" s="122" t="s">
        <v>293</v>
      </c>
      <c r="C46" s="122"/>
      <c r="D46" s="122"/>
      <c r="E46" s="122"/>
      <c r="F46" s="122"/>
      <c r="G46" s="122">
        <v>1</v>
      </c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>
        <f t="shared" si="2"/>
        <v>1</v>
      </c>
      <c r="AC46" s="122">
        <f t="shared" si="1"/>
        <v>0</v>
      </c>
    </row>
    <row r="47" spans="1:29">
      <c r="A47" s="122" t="s">
        <v>115</v>
      </c>
      <c r="B47" s="122" t="s">
        <v>177</v>
      </c>
      <c r="C47" s="122"/>
      <c r="D47" s="122"/>
      <c r="E47" s="122"/>
      <c r="F47" s="122"/>
      <c r="G47" s="122">
        <v>1</v>
      </c>
      <c r="H47" s="122">
        <v>1</v>
      </c>
      <c r="I47" s="122">
        <v>2</v>
      </c>
      <c r="J47" s="122">
        <v>2</v>
      </c>
      <c r="K47" s="122">
        <v>2</v>
      </c>
      <c r="L47" s="122">
        <v>2</v>
      </c>
      <c r="M47" s="122">
        <v>2</v>
      </c>
      <c r="N47" s="122">
        <v>2</v>
      </c>
      <c r="O47" s="122">
        <v>2</v>
      </c>
      <c r="P47" s="122">
        <v>2</v>
      </c>
      <c r="Q47" s="122">
        <v>2</v>
      </c>
      <c r="R47" s="122">
        <v>2</v>
      </c>
      <c r="S47" s="122">
        <v>2</v>
      </c>
      <c r="T47" s="122">
        <v>2</v>
      </c>
      <c r="U47" s="122">
        <v>2</v>
      </c>
      <c r="V47" s="122">
        <v>2</v>
      </c>
      <c r="W47" s="122">
        <v>2</v>
      </c>
      <c r="X47" s="122">
        <v>2</v>
      </c>
      <c r="Y47" s="122">
        <v>2</v>
      </c>
      <c r="Z47" s="122"/>
      <c r="AA47" s="122"/>
      <c r="AB47" s="122">
        <f t="shared" si="2"/>
        <v>36</v>
      </c>
      <c r="AC47" s="122">
        <f t="shared" si="1"/>
        <v>0</v>
      </c>
    </row>
    <row r="48" spans="1:29">
      <c r="A48" s="122" t="s">
        <v>117</v>
      </c>
      <c r="B48" s="122" t="s">
        <v>335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>
        <f t="shared" si="2"/>
        <v>0</v>
      </c>
      <c r="AC48" s="122">
        <f t="shared" si="1"/>
        <v>0</v>
      </c>
    </row>
    <row r="49" spans="1:29">
      <c r="A49" s="122" t="s">
        <v>119</v>
      </c>
      <c r="B49" s="122" t="s">
        <v>295</v>
      </c>
      <c r="C49" s="122"/>
      <c r="D49" s="122"/>
      <c r="E49" s="122"/>
      <c r="F49" s="122"/>
      <c r="G49" s="122">
        <v>1</v>
      </c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>
        <f t="shared" si="2"/>
        <v>1</v>
      </c>
      <c r="AC49" s="122">
        <f t="shared" si="1"/>
        <v>0</v>
      </c>
    </row>
    <row r="50" spans="1:29">
      <c r="A50" s="122" t="s">
        <v>121</v>
      </c>
      <c r="B50" s="122" t="s">
        <v>271</v>
      </c>
      <c r="C50" s="122"/>
      <c r="D50" s="122"/>
      <c r="E50" s="122"/>
      <c r="F50" s="122"/>
      <c r="G50" s="122">
        <v>1</v>
      </c>
      <c r="H50" s="122">
        <v>1</v>
      </c>
      <c r="I50" s="122">
        <v>1</v>
      </c>
      <c r="J50" s="122">
        <v>1</v>
      </c>
      <c r="K50" s="122">
        <v>1</v>
      </c>
      <c r="L50" s="122">
        <v>1</v>
      </c>
      <c r="M50" s="122">
        <v>1</v>
      </c>
      <c r="N50" s="122">
        <v>1</v>
      </c>
      <c r="O50" s="122">
        <v>1</v>
      </c>
      <c r="P50" s="122">
        <v>1</v>
      </c>
      <c r="Q50" s="122">
        <v>1</v>
      </c>
      <c r="R50" s="122">
        <v>1</v>
      </c>
      <c r="S50" s="122">
        <v>1</v>
      </c>
      <c r="T50" s="122">
        <v>1</v>
      </c>
      <c r="U50" s="122">
        <v>1</v>
      </c>
      <c r="V50" s="122">
        <v>1</v>
      </c>
      <c r="W50" s="122">
        <v>1</v>
      </c>
      <c r="X50" s="122">
        <v>1</v>
      </c>
      <c r="Y50" s="122">
        <v>1</v>
      </c>
      <c r="Z50" s="122">
        <v>1</v>
      </c>
      <c r="AA50" s="122"/>
      <c r="AB50" s="122">
        <f t="shared" si="2"/>
        <v>20</v>
      </c>
      <c r="AC50" s="122">
        <f t="shared" si="1"/>
        <v>0</v>
      </c>
    </row>
    <row r="51" spans="1:29">
      <c r="A51" s="122" t="s">
        <v>123</v>
      </c>
      <c r="B51" s="124" t="s">
        <v>336</v>
      </c>
      <c r="C51" s="124"/>
      <c r="D51" s="124"/>
      <c r="E51" s="124"/>
      <c r="F51" s="124"/>
      <c r="G51" s="124">
        <v>1</v>
      </c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>
        <f t="shared" si="2"/>
        <v>1</v>
      </c>
      <c r="AC51" s="124">
        <f t="shared" si="1"/>
        <v>0</v>
      </c>
    </row>
    <row r="52" spans="1:30">
      <c r="A52" s="122" t="s">
        <v>125</v>
      </c>
      <c r="B52" s="123" t="s">
        <v>337</v>
      </c>
      <c r="C52" s="122"/>
      <c r="D52" s="122"/>
      <c r="E52" s="123"/>
      <c r="F52" s="122"/>
      <c r="G52" s="122">
        <v>1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3">
        <f t="shared" si="2"/>
        <v>1</v>
      </c>
      <c r="AC52" s="123">
        <f t="shared" si="1"/>
        <v>0</v>
      </c>
      <c r="AD52" s="122"/>
    </row>
    <row r="53" spans="1:30">
      <c r="A53" s="122" t="s">
        <v>127</v>
      </c>
      <c r="B53" s="122" t="s">
        <v>145</v>
      </c>
      <c r="C53" s="122"/>
      <c r="D53" s="122"/>
      <c r="E53" s="122"/>
      <c r="F53" s="122"/>
      <c r="G53" s="122"/>
      <c r="H53" s="122">
        <v>4</v>
      </c>
      <c r="I53" s="122">
        <v>4</v>
      </c>
      <c r="J53" s="122">
        <v>4</v>
      </c>
      <c r="K53" s="122">
        <v>4</v>
      </c>
      <c r="L53" s="122">
        <v>4</v>
      </c>
      <c r="M53" s="122">
        <v>4</v>
      </c>
      <c r="N53" s="122">
        <v>4</v>
      </c>
      <c r="O53" s="122">
        <v>4</v>
      </c>
      <c r="P53" s="122">
        <v>4</v>
      </c>
      <c r="Q53" s="122">
        <v>4</v>
      </c>
      <c r="R53" s="122">
        <v>4</v>
      </c>
      <c r="S53" s="122">
        <v>4</v>
      </c>
      <c r="T53" s="122">
        <v>4</v>
      </c>
      <c r="U53" s="122">
        <v>4</v>
      </c>
      <c r="V53" s="122">
        <v>4</v>
      </c>
      <c r="W53" s="122">
        <v>4</v>
      </c>
      <c r="X53" s="122">
        <v>4</v>
      </c>
      <c r="Y53" s="122">
        <v>4</v>
      </c>
      <c r="Z53" s="122">
        <v>4</v>
      </c>
      <c r="AA53" s="122"/>
      <c r="AB53" s="123">
        <f t="shared" ref="AB53:AB72" si="3">SUM(E53:AA53)</f>
        <v>76</v>
      </c>
      <c r="AC53" s="123">
        <f t="shared" ref="AC53:AC73" si="4">C53*D53*AB53/1000000</f>
        <v>0</v>
      </c>
      <c r="AD53" s="122"/>
    </row>
    <row r="54" spans="1:30">
      <c r="A54" s="122" t="s">
        <v>129</v>
      </c>
      <c r="B54" s="122" t="s">
        <v>147</v>
      </c>
      <c r="C54" s="122"/>
      <c r="D54" s="122"/>
      <c r="E54" s="122"/>
      <c r="F54" s="122"/>
      <c r="G54" s="122"/>
      <c r="H54" s="122">
        <v>3</v>
      </c>
      <c r="I54" s="122">
        <v>3</v>
      </c>
      <c r="J54" s="122">
        <v>3</v>
      </c>
      <c r="K54" s="122">
        <v>3</v>
      </c>
      <c r="L54" s="122">
        <v>3</v>
      </c>
      <c r="M54" s="122">
        <v>3</v>
      </c>
      <c r="N54" s="122">
        <v>3</v>
      </c>
      <c r="O54" s="122">
        <v>3</v>
      </c>
      <c r="P54" s="122">
        <v>3</v>
      </c>
      <c r="Q54" s="122">
        <v>3</v>
      </c>
      <c r="R54" s="122">
        <v>3</v>
      </c>
      <c r="S54" s="122">
        <v>3</v>
      </c>
      <c r="T54" s="122">
        <v>3</v>
      </c>
      <c r="U54" s="122">
        <v>3</v>
      </c>
      <c r="V54" s="122">
        <v>3</v>
      </c>
      <c r="W54" s="122">
        <v>3</v>
      </c>
      <c r="X54" s="122">
        <v>3</v>
      </c>
      <c r="Y54" s="122">
        <v>3</v>
      </c>
      <c r="Z54" s="122">
        <v>3</v>
      </c>
      <c r="AA54" s="122"/>
      <c r="AB54" s="123">
        <f t="shared" si="3"/>
        <v>57</v>
      </c>
      <c r="AC54" s="123">
        <f t="shared" si="4"/>
        <v>0</v>
      </c>
      <c r="AD54" s="122"/>
    </row>
    <row r="55" spans="1:30">
      <c r="A55" s="122" t="s">
        <v>131</v>
      </c>
      <c r="B55" s="122" t="s">
        <v>153</v>
      </c>
      <c r="C55" s="122"/>
      <c r="D55" s="122"/>
      <c r="E55" s="122"/>
      <c r="F55" s="122"/>
      <c r="G55" s="122">
        <v>1</v>
      </c>
      <c r="H55" s="122">
        <v>4</v>
      </c>
      <c r="I55" s="122">
        <v>4</v>
      </c>
      <c r="J55" s="122">
        <v>4</v>
      </c>
      <c r="K55" s="122">
        <v>4</v>
      </c>
      <c r="L55" s="122">
        <v>4</v>
      </c>
      <c r="M55" s="122">
        <v>4</v>
      </c>
      <c r="N55" s="122">
        <v>4</v>
      </c>
      <c r="O55" s="122">
        <v>4</v>
      </c>
      <c r="P55" s="122">
        <v>4</v>
      </c>
      <c r="Q55" s="122">
        <v>4</v>
      </c>
      <c r="R55" s="122">
        <v>4</v>
      </c>
      <c r="S55" s="122">
        <v>4</v>
      </c>
      <c r="T55" s="122">
        <v>4</v>
      </c>
      <c r="U55" s="122">
        <v>4</v>
      </c>
      <c r="V55" s="122">
        <v>4</v>
      </c>
      <c r="W55" s="122">
        <v>4</v>
      </c>
      <c r="X55" s="122">
        <v>4</v>
      </c>
      <c r="Y55" s="122">
        <v>4</v>
      </c>
      <c r="Z55" s="122">
        <v>4</v>
      </c>
      <c r="AA55" s="122"/>
      <c r="AB55" s="123">
        <f t="shared" si="3"/>
        <v>77</v>
      </c>
      <c r="AC55" s="123">
        <f t="shared" si="4"/>
        <v>0</v>
      </c>
      <c r="AD55" s="122"/>
    </row>
    <row r="56" spans="1:30">
      <c r="A56" s="122" t="s">
        <v>133</v>
      </c>
      <c r="B56" s="122" t="s">
        <v>159</v>
      </c>
      <c r="C56" s="122"/>
      <c r="D56" s="122"/>
      <c r="E56" s="122"/>
      <c r="F56" s="122"/>
      <c r="G56" s="122"/>
      <c r="H56" s="122">
        <v>1</v>
      </c>
      <c r="I56" s="122">
        <v>1</v>
      </c>
      <c r="J56" s="122">
        <v>1</v>
      </c>
      <c r="K56" s="122">
        <v>1</v>
      </c>
      <c r="L56" s="122">
        <v>1</v>
      </c>
      <c r="M56" s="122">
        <v>1</v>
      </c>
      <c r="N56" s="122">
        <v>1</v>
      </c>
      <c r="O56" s="122">
        <v>1</v>
      </c>
      <c r="P56" s="122">
        <v>1</v>
      </c>
      <c r="Q56" s="122">
        <v>1</v>
      </c>
      <c r="R56" s="122">
        <v>1</v>
      </c>
      <c r="S56" s="122">
        <v>1</v>
      </c>
      <c r="T56" s="122">
        <v>1</v>
      </c>
      <c r="U56" s="122">
        <v>1</v>
      </c>
      <c r="V56" s="122">
        <v>1</v>
      </c>
      <c r="W56" s="122">
        <v>1</v>
      </c>
      <c r="X56" s="122">
        <v>1</v>
      </c>
      <c r="Y56" s="122">
        <v>1</v>
      </c>
      <c r="Z56" s="122">
        <v>1</v>
      </c>
      <c r="AA56" s="122"/>
      <c r="AB56" s="123">
        <f t="shared" si="3"/>
        <v>19</v>
      </c>
      <c r="AC56" s="123">
        <f t="shared" si="4"/>
        <v>0</v>
      </c>
      <c r="AD56" s="122"/>
    </row>
    <row r="57" spans="1:30">
      <c r="A57" s="122" t="s">
        <v>135</v>
      </c>
      <c r="B57" s="122" t="s">
        <v>300</v>
      </c>
      <c r="C57" s="122"/>
      <c r="D57" s="122"/>
      <c r="E57" s="122"/>
      <c r="F57" s="122"/>
      <c r="G57" s="122"/>
      <c r="H57" s="122">
        <v>2</v>
      </c>
      <c r="I57" s="122">
        <v>2</v>
      </c>
      <c r="J57" s="122">
        <v>2</v>
      </c>
      <c r="K57" s="122">
        <v>2</v>
      </c>
      <c r="L57" s="122">
        <v>2</v>
      </c>
      <c r="M57" s="122">
        <v>2</v>
      </c>
      <c r="N57" s="122">
        <v>2</v>
      </c>
      <c r="O57" s="122">
        <v>2</v>
      </c>
      <c r="P57" s="122">
        <v>2</v>
      </c>
      <c r="Q57" s="122">
        <v>2</v>
      </c>
      <c r="R57" s="122">
        <v>2</v>
      </c>
      <c r="S57" s="122">
        <v>2</v>
      </c>
      <c r="T57" s="122">
        <v>2</v>
      </c>
      <c r="U57" s="122">
        <v>2</v>
      </c>
      <c r="V57" s="122">
        <v>2</v>
      </c>
      <c r="W57" s="122">
        <v>2</v>
      </c>
      <c r="X57" s="122">
        <v>2</v>
      </c>
      <c r="Y57" s="122">
        <v>2</v>
      </c>
      <c r="Z57" s="122">
        <v>2</v>
      </c>
      <c r="AA57" s="122"/>
      <c r="AB57" s="123">
        <f t="shared" si="3"/>
        <v>38</v>
      </c>
      <c r="AC57" s="123">
        <f t="shared" si="4"/>
        <v>0</v>
      </c>
      <c r="AD57" s="122"/>
    </row>
    <row r="58" spans="1:30">
      <c r="A58" s="122" t="s">
        <v>137</v>
      </c>
      <c r="B58" s="122" t="s">
        <v>302</v>
      </c>
      <c r="C58" s="122"/>
      <c r="D58" s="122"/>
      <c r="E58" s="122"/>
      <c r="F58" s="122"/>
      <c r="G58" s="122"/>
      <c r="H58" s="122"/>
      <c r="I58" s="122">
        <v>1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>
        <v>2</v>
      </c>
      <c r="Z58" s="122"/>
      <c r="AA58" s="122"/>
      <c r="AB58" s="123">
        <f t="shared" si="3"/>
        <v>3</v>
      </c>
      <c r="AC58" s="123">
        <f t="shared" si="4"/>
        <v>0</v>
      </c>
      <c r="AD58" s="122"/>
    </row>
    <row r="59" spans="1:30">
      <c r="A59" s="122" t="s">
        <v>138</v>
      </c>
      <c r="B59" s="122" t="s">
        <v>143</v>
      </c>
      <c r="C59" s="122"/>
      <c r="D59" s="122"/>
      <c r="E59" s="122"/>
      <c r="F59" s="122"/>
      <c r="G59" s="122"/>
      <c r="H59" s="122">
        <v>2</v>
      </c>
      <c r="I59" s="122">
        <v>2</v>
      </c>
      <c r="J59" s="122">
        <v>2</v>
      </c>
      <c r="K59" s="122">
        <v>2</v>
      </c>
      <c r="L59" s="122">
        <v>2</v>
      </c>
      <c r="M59" s="122">
        <v>2</v>
      </c>
      <c r="N59" s="122">
        <v>2</v>
      </c>
      <c r="O59" s="122">
        <v>2</v>
      </c>
      <c r="P59" s="122">
        <v>2</v>
      </c>
      <c r="Q59" s="122">
        <v>2</v>
      </c>
      <c r="R59" s="122">
        <v>2</v>
      </c>
      <c r="S59" s="122">
        <v>2</v>
      </c>
      <c r="T59" s="122">
        <v>2</v>
      </c>
      <c r="U59" s="122">
        <v>2</v>
      </c>
      <c r="V59" s="122">
        <v>2</v>
      </c>
      <c r="W59" s="122">
        <v>2</v>
      </c>
      <c r="X59" s="122">
        <v>2</v>
      </c>
      <c r="Y59" s="122">
        <v>2</v>
      </c>
      <c r="Z59" s="122">
        <v>2</v>
      </c>
      <c r="AA59" s="122"/>
      <c r="AB59" s="123">
        <f t="shared" si="3"/>
        <v>38</v>
      </c>
      <c r="AC59" s="123">
        <f t="shared" si="4"/>
        <v>0</v>
      </c>
      <c r="AD59" s="122"/>
    </row>
    <row r="60" spans="1:30">
      <c r="A60" s="122" t="s">
        <v>140</v>
      </c>
      <c r="B60" s="122" t="s">
        <v>141</v>
      </c>
      <c r="C60" s="122"/>
      <c r="D60" s="122"/>
      <c r="E60" s="122"/>
      <c r="F60" s="122"/>
      <c r="G60" s="122"/>
      <c r="H60" s="122">
        <v>2</v>
      </c>
      <c r="I60" s="122">
        <v>2</v>
      </c>
      <c r="J60" s="122">
        <v>2</v>
      </c>
      <c r="K60" s="122">
        <v>2</v>
      </c>
      <c r="L60" s="122">
        <v>2</v>
      </c>
      <c r="M60" s="122">
        <v>2</v>
      </c>
      <c r="N60" s="122">
        <v>2</v>
      </c>
      <c r="O60" s="122">
        <v>2</v>
      </c>
      <c r="P60" s="122">
        <v>2</v>
      </c>
      <c r="Q60" s="122">
        <v>2</v>
      </c>
      <c r="R60" s="122">
        <v>2</v>
      </c>
      <c r="S60" s="122">
        <v>2</v>
      </c>
      <c r="T60" s="122">
        <v>2</v>
      </c>
      <c r="U60" s="122">
        <v>2</v>
      </c>
      <c r="V60" s="122">
        <v>2</v>
      </c>
      <c r="W60" s="122">
        <v>2</v>
      </c>
      <c r="X60" s="122">
        <v>2</v>
      </c>
      <c r="Y60" s="122">
        <v>2</v>
      </c>
      <c r="Z60" s="122">
        <v>2</v>
      </c>
      <c r="AA60" s="122"/>
      <c r="AB60" s="123">
        <f t="shared" si="3"/>
        <v>38</v>
      </c>
      <c r="AC60" s="123">
        <f t="shared" si="4"/>
        <v>0</v>
      </c>
      <c r="AD60" s="122"/>
    </row>
    <row r="61" spans="1:30">
      <c r="A61" s="122" t="s">
        <v>142</v>
      </c>
      <c r="B61" s="122" t="s">
        <v>179</v>
      </c>
      <c r="C61" s="122"/>
      <c r="D61" s="122"/>
      <c r="E61" s="122"/>
      <c r="F61" s="122"/>
      <c r="G61" s="122"/>
      <c r="H61" s="122">
        <v>1</v>
      </c>
      <c r="I61" s="122">
        <v>1</v>
      </c>
      <c r="J61" s="122">
        <v>2</v>
      </c>
      <c r="K61" s="122">
        <v>2</v>
      </c>
      <c r="L61" s="122">
        <v>2</v>
      </c>
      <c r="M61" s="122">
        <v>2</v>
      </c>
      <c r="N61" s="122">
        <v>2</v>
      </c>
      <c r="O61" s="122">
        <v>2</v>
      </c>
      <c r="P61" s="122">
        <v>2</v>
      </c>
      <c r="Q61" s="122">
        <v>2</v>
      </c>
      <c r="R61" s="122">
        <v>2</v>
      </c>
      <c r="S61" s="122">
        <v>2</v>
      </c>
      <c r="T61" s="122">
        <v>2</v>
      </c>
      <c r="U61" s="122">
        <v>2</v>
      </c>
      <c r="V61" s="122">
        <v>2</v>
      </c>
      <c r="W61" s="122">
        <v>2</v>
      </c>
      <c r="X61" s="122">
        <v>2</v>
      </c>
      <c r="Y61" s="122">
        <v>2</v>
      </c>
      <c r="Z61" s="122"/>
      <c r="AA61" s="122"/>
      <c r="AB61" s="123">
        <f t="shared" si="3"/>
        <v>34</v>
      </c>
      <c r="AC61" s="123">
        <f t="shared" si="4"/>
        <v>0</v>
      </c>
      <c r="AD61" s="122"/>
    </row>
    <row r="62" spans="1:30">
      <c r="A62" s="122" t="s">
        <v>144</v>
      </c>
      <c r="B62" s="122" t="s">
        <v>169</v>
      </c>
      <c r="C62" s="122"/>
      <c r="D62" s="122"/>
      <c r="E62" s="122"/>
      <c r="F62" s="122"/>
      <c r="G62" s="122"/>
      <c r="H62" s="122">
        <v>2</v>
      </c>
      <c r="I62" s="122">
        <v>2</v>
      </c>
      <c r="J62" s="122">
        <v>2</v>
      </c>
      <c r="K62" s="122">
        <v>2</v>
      </c>
      <c r="L62" s="122">
        <v>2</v>
      </c>
      <c r="M62" s="122">
        <v>2</v>
      </c>
      <c r="N62" s="122">
        <v>2</v>
      </c>
      <c r="O62" s="122">
        <v>2</v>
      </c>
      <c r="P62" s="122">
        <v>2</v>
      </c>
      <c r="Q62" s="122">
        <v>2</v>
      </c>
      <c r="R62" s="122">
        <v>2</v>
      </c>
      <c r="S62" s="122">
        <v>2</v>
      </c>
      <c r="T62" s="122">
        <v>2</v>
      </c>
      <c r="U62" s="122">
        <v>2</v>
      </c>
      <c r="V62" s="122">
        <v>2</v>
      </c>
      <c r="W62" s="122">
        <v>2</v>
      </c>
      <c r="X62" s="122">
        <v>2</v>
      </c>
      <c r="Y62" s="122">
        <v>2</v>
      </c>
      <c r="Z62" s="122">
        <v>2</v>
      </c>
      <c r="AA62" s="122"/>
      <c r="AB62" s="123">
        <f t="shared" si="3"/>
        <v>38</v>
      </c>
      <c r="AC62" s="123">
        <f t="shared" si="4"/>
        <v>0</v>
      </c>
      <c r="AD62" s="122"/>
    </row>
    <row r="63" spans="1:30">
      <c r="A63" s="122" t="s">
        <v>146</v>
      </c>
      <c r="B63" s="122" t="s">
        <v>161</v>
      </c>
      <c r="C63" s="122"/>
      <c r="D63" s="122"/>
      <c r="E63" s="122"/>
      <c r="F63" s="122"/>
      <c r="G63" s="122"/>
      <c r="H63" s="122">
        <v>2</v>
      </c>
      <c r="I63" s="122">
        <v>2</v>
      </c>
      <c r="J63" s="122">
        <v>2</v>
      </c>
      <c r="K63" s="122">
        <v>2</v>
      </c>
      <c r="L63" s="122">
        <v>2</v>
      </c>
      <c r="M63" s="122">
        <v>2</v>
      </c>
      <c r="N63" s="122">
        <v>2</v>
      </c>
      <c r="O63" s="122">
        <v>2</v>
      </c>
      <c r="P63" s="122">
        <v>2</v>
      </c>
      <c r="Q63" s="122">
        <v>2</v>
      </c>
      <c r="R63" s="122">
        <v>2</v>
      </c>
      <c r="S63" s="122">
        <v>2</v>
      </c>
      <c r="T63" s="122">
        <v>2</v>
      </c>
      <c r="U63" s="122">
        <v>2</v>
      </c>
      <c r="V63" s="122">
        <v>2</v>
      </c>
      <c r="W63" s="122">
        <v>2</v>
      </c>
      <c r="X63" s="122">
        <v>2</v>
      </c>
      <c r="Y63" s="122">
        <v>2</v>
      </c>
      <c r="Z63" s="122"/>
      <c r="AA63" s="122"/>
      <c r="AB63" s="123">
        <f t="shared" si="3"/>
        <v>36</v>
      </c>
      <c r="AC63" s="123">
        <f t="shared" si="4"/>
        <v>0</v>
      </c>
      <c r="AD63" s="122"/>
    </row>
    <row r="64" spans="1:30">
      <c r="A64" s="122" t="s">
        <v>148</v>
      </c>
      <c r="B64" s="122" t="s">
        <v>338</v>
      </c>
      <c r="C64" s="122"/>
      <c r="D64" s="122"/>
      <c r="E64" s="122"/>
      <c r="F64" s="122"/>
      <c r="G64" s="122"/>
      <c r="H64" s="122">
        <v>1</v>
      </c>
      <c r="I64" s="122">
        <v>1</v>
      </c>
      <c r="J64" s="122">
        <v>1</v>
      </c>
      <c r="K64" s="122">
        <v>1</v>
      </c>
      <c r="L64" s="122">
        <v>1</v>
      </c>
      <c r="M64" s="122">
        <v>1</v>
      </c>
      <c r="N64" s="122">
        <v>1</v>
      </c>
      <c r="O64" s="122">
        <v>1</v>
      </c>
      <c r="P64" s="122">
        <v>1</v>
      </c>
      <c r="Q64" s="122">
        <v>1</v>
      </c>
      <c r="R64" s="122">
        <v>1</v>
      </c>
      <c r="S64" s="122">
        <v>1</v>
      </c>
      <c r="T64" s="122">
        <v>1</v>
      </c>
      <c r="U64" s="122">
        <v>1</v>
      </c>
      <c r="V64" s="122">
        <v>1</v>
      </c>
      <c r="W64" s="122">
        <v>1</v>
      </c>
      <c r="X64" s="122">
        <v>1</v>
      </c>
      <c r="Y64" s="122">
        <v>1</v>
      </c>
      <c r="Z64" s="122">
        <v>1</v>
      </c>
      <c r="AA64" s="122">
        <v>1</v>
      </c>
      <c r="AB64" s="123">
        <f t="shared" si="3"/>
        <v>20</v>
      </c>
      <c r="AC64" s="123">
        <f t="shared" si="4"/>
        <v>0</v>
      </c>
      <c r="AD64" s="122"/>
    </row>
    <row r="65" spans="1:30">
      <c r="A65" s="122" t="s">
        <v>150</v>
      </c>
      <c r="B65" s="122" t="s">
        <v>301</v>
      </c>
      <c r="C65" s="122"/>
      <c r="D65" s="122"/>
      <c r="E65" s="122"/>
      <c r="F65" s="122"/>
      <c r="G65" s="122"/>
      <c r="H65" s="122">
        <v>1</v>
      </c>
      <c r="I65" s="122">
        <v>1</v>
      </c>
      <c r="J65" s="122">
        <v>1</v>
      </c>
      <c r="K65" s="122">
        <v>1</v>
      </c>
      <c r="L65" s="122">
        <v>1</v>
      </c>
      <c r="M65" s="122">
        <v>1</v>
      </c>
      <c r="N65" s="122">
        <v>1</v>
      </c>
      <c r="O65" s="122">
        <v>1</v>
      </c>
      <c r="P65" s="122">
        <v>1</v>
      </c>
      <c r="Q65" s="122">
        <v>1</v>
      </c>
      <c r="R65" s="122">
        <v>1</v>
      </c>
      <c r="S65" s="122">
        <v>1</v>
      </c>
      <c r="T65" s="122">
        <v>1</v>
      </c>
      <c r="U65" s="122">
        <v>1</v>
      </c>
      <c r="V65" s="122">
        <v>1</v>
      </c>
      <c r="W65" s="122">
        <v>1</v>
      </c>
      <c r="X65" s="122">
        <v>1</v>
      </c>
      <c r="Y65" s="122">
        <v>1</v>
      </c>
      <c r="Z65" s="122">
        <v>1</v>
      </c>
      <c r="AA65" s="122">
        <v>1</v>
      </c>
      <c r="AB65" s="123">
        <f t="shared" si="3"/>
        <v>20</v>
      </c>
      <c r="AC65" s="123">
        <f t="shared" si="4"/>
        <v>0</v>
      </c>
      <c r="AD65" s="122"/>
    </row>
    <row r="66" spans="1:30">
      <c r="A66" s="122" t="s">
        <v>152</v>
      </c>
      <c r="B66" s="122" t="s">
        <v>339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>
        <v>2</v>
      </c>
      <c r="Y66" s="122"/>
      <c r="Z66" s="122"/>
      <c r="AA66" s="122"/>
      <c r="AB66" s="123">
        <f t="shared" si="3"/>
        <v>2</v>
      </c>
      <c r="AC66" s="123">
        <f t="shared" si="4"/>
        <v>0</v>
      </c>
      <c r="AD66" s="122"/>
    </row>
    <row r="67" spans="1:30">
      <c r="A67" s="122" t="s">
        <v>154</v>
      </c>
      <c r="B67" s="122" t="s">
        <v>175</v>
      </c>
      <c r="C67" s="122"/>
      <c r="D67" s="122"/>
      <c r="E67" s="122"/>
      <c r="F67" s="122"/>
      <c r="G67" s="122"/>
      <c r="H67" s="122">
        <v>1</v>
      </c>
      <c r="I67" s="122">
        <v>1</v>
      </c>
      <c r="J67" s="122">
        <v>1</v>
      </c>
      <c r="K67" s="122">
        <v>1</v>
      </c>
      <c r="L67" s="122">
        <v>1</v>
      </c>
      <c r="M67" s="122">
        <v>1</v>
      </c>
      <c r="N67" s="122">
        <v>1</v>
      </c>
      <c r="O67" s="122">
        <v>1</v>
      </c>
      <c r="P67" s="122">
        <v>1</v>
      </c>
      <c r="Q67" s="122">
        <v>1</v>
      </c>
      <c r="R67" s="122">
        <v>1</v>
      </c>
      <c r="S67" s="122">
        <v>1</v>
      </c>
      <c r="T67" s="122">
        <v>1</v>
      </c>
      <c r="U67" s="122">
        <v>1</v>
      </c>
      <c r="V67" s="122">
        <v>1</v>
      </c>
      <c r="W67" s="122">
        <v>1</v>
      </c>
      <c r="X67" s="122">
        <v>1</v>
      </c>
      <c r="Y67" s="122">
        <v>1</v>
      </c>
      <c r="Z67" s="122">
        <v>1</v>
      </c>
      <c r="AA67" s="122"/>
      <c r="AB67" s="123">
        <f t="shared" si="3"/>
        <v>19</v>
      </c>
      <c r="AC67" s="123">
        <f t="shared" si="4"/>
        <v>0</v>
      </c>
      <c r="AD67" s="122"/>
    </row>
    <row r="68" spans="1:30">
      <c r="A68" s="122" t="s">
        <v>156</v>
      </c>
      <c r="B68" s="122" t="s">
        <v>340</v>
      </c>
      <c r="C68" s="122"/>
      <c r="D68" s="122"/>
      <c r="E68" s="122"/>
      <c r="F68" s="122"/>
      <c r="G68" s="122"/>
      <c r="H68" s="122">
        <v>1</v>
      </c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>
        <v>2</v>
      </c>
      <c r="AA68" s="122"/>
      <c r="AB68" s="123">
        <f t="shared" si="3"/>
        <v>3</v>
      </c>
      <c r="AC68" s="123">
        <f t="shared" si="4"/>
        <v>0</v>
      </c>
      <c r="AD68" s="122"/>
    </row>
    <row r="69" spans="1:30">
      <c r="A69" s="122" t="s">
        <v>158</v>
      </c>
      <c r="B69" s="122" t="s">
        <v>299</v>
      </c>
      <c r="C69" s="122"/>
      <c r="D69" s="122"/>
      <c r="E69" s="122"/>
      <c r="F69" s="122"/>
      <c r="G69" s="122"/>
      <c r="H69" s="122">
        <v>1</v>
      </c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>
        <f t="shared" si="3"/>
        <v>1</v>
      </c>
      <c r="AC69" s="123">
        <f t="shared" si="4"/>
        <v>0</v>
      </c>
      <c r="AD69" s="122"/>
    </row>
    <row r="70" spans="1:30">
      <c r="A70" s="122" t="s">
        <v>160</v>
      </c>
      <c r="B70" s="122" t="s">
        <v>341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>
        <v>2</v>
      </c>
      <c r="Z70" s="122"/>
      <c r="AA70" s="122"/>
      <c r="AB70" s="123">
        <f t="shared" si="3"/>
        <v>2</v>
      </c>
      <c r="AC70" s="123">
        <f t="shared" si="4"/>
        <v>0</v>
      </c>
      <c r="AD70" s="122"/>
    </row>
    <row r="71" spans="1:30">
      <c r="A71" s="122" t="s">
        <v>162</v>
      </c>
      <c r="B71" s="122" t="s">
        <v>305</v>
      </c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>
        <v>2</v>
      </c>
      <c r="Z71" s="122"/>
      <c r="AA71" s="122"/>
      <c r="AB71" s="123">
        <f t="shared" si="3"/>
        <v>2</v>
      </c>
      <c r="AC71" s="123">
        <f t="shared" si="4"/>
        <v>0</v>
      </c>
      <c r="AD71" s="122"/>
    </row>
    <row r="72" spans="1:30">
      <c r="A72" s="122" t="s">
        <v>164</v>
      </c>
      <c r="B72" s="122" t="s">
        <v>191</v>
      </c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>
        <v>3</v>
      </c>
      <c r="AB72" s="123">
        <f t="shared" si="3"/>
        <v>3</v>
      </c>
      <c r="AC72" s="123">
        <f t="shared" si="4"/>
        <v>0</v>
      </c>
      <c r="AD72" s="122"/>
    </row>
    <row r="73" spans="1:29">
      <c r="A73" s="122"/>
      <c r="AB73" s="123"/>
      <c r="AC73" s="123">
        <f t="shared" si="4"/>
        <v>0</v>
      </c>
    </row>
    <row r="74" spans="1:1">
      <c r="A74" s="122"/>
    </row>
    <row r="75" spans="1:28">
      <c r="A75" s="122"/>
      <c r="AB75">
        <f>SUM(AB3:AB74)</f>
        <v>1003</v>
      </c>
    </row>
    <row r="76" spans="1:1">
      <c r="A76" s="122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xmlns:etc="http://www.wps.cn/officeDocument/2017/etCustomData" ref="A2:AE78" etc:filterBottomFollowUsedRange="0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B13" sqref="B13"/>
    </sheetView>
  </sheetViews>
  <sheetFormatPr defaultColWidth="9" defaultRowHeight="14.25"/>
  <cols>
    <col min="1" max="1" width="7.25" style="104" customWidth="1"/>
    <col min="2" max="2" width="37.375" style="105" customWidth="1"/>
    <col min="3" max="3" width="8.875" style="104" customWidth="1"/>
    <col min="4" max="4" width="9.625" style="104" customWidth="1"/>
    <col min="5" max="5" width="11" style="105" customWidth="1"/>
    <col min="6" max="6" width="6.5" style="106" customWidth="1"/>
    <col min="7" max="7" width="8.5" style="105" customWidth="1"/>
    <col min="8" max="12" width="9" style="105"/>
    <col min="13" max="16384" width="9" style="86"/>
  </cols>
  <sheetData>
    <row r="1" s="86" customFormat="1" ht="57.95" customHeight="1" spans="1:12">
      <c r="A1" s="107" t="s">
        <v>342</v>
      </c>
      <c r="B1" s="107"/>
      <c r="C1" s="107"/>
      <c r="D1" s="107"/>
      <c r="E1" s="107"/>
      <c r="F1" s="107"/>
      <c r="G1" s="108"/>
      <c r="H1" s="108"/>
      <c r="I1" s="108"/>
      <c r="J1" s="105"/>
      <c r="K1" s="105"/>
      <c r="L1" s="105"/>
    </row>
    <row r="2" s="86" customFormat="1" ht="30.75" customHeight="1" spans="1:12">
      <c r="A2" s="109" t="s">
        <v>1</v>
      </c>
      <c r="B2" s="109" t="s">
        <v>343</v>
      </c>
      <c r="C2" s="109" t="s">
        <v>344</v>
      </c>
      <c r="D2" s="109" t="s">
        <v>345</v>
      </c>
      <c r="E2" s="109" t="s">
        <v>346</v>
      </c>
      <c r="F2" s="109" t="s">
        <v>347</v>
      </c>
      <c r="G2" s="105"/>
      <c r="H2" s="105"/>
      <c r="I2" s="105"/>
      <c r="J2" s="105"/>
      <c r="K2" s="105"/>
      <c r="L2" s="105"/>
    </row>
    <row r="3" s="101" customFormat="1" ht="36" customHeight="1" spans="1:12">
      <c r="A3" s="110">
        <v>1</v>
      </c>
      <c r="B3" s="111" t="s">
        <v>348</v>
      </c>
      <c r="C3" s="112" t="s">
        <v>349</v>
      </c>
      <c r="D3" s="112" t="s">
        <v>350</v>
      </c>
      <c r="E3" s="111" t="s">
        <v>351</v>
      </c>
      <c r="F3" s="111"/>
      <c r="G3" s="113"/>
      <c r="H3" s="113"/>
      <c r="I3" s="113"/>
      <c r="J3" s="113"/>
      <c r="K3" s="113"/>
      <c r="L3" s="113"/>
    </row>
    <row r="4" s="101" customFormat="1" ht="27" customHeight="1" spans="1:12">
      <c r="A4" s="110">
        <v>2</v>
      </c>
      <c r="B4" s="111" t="s">
        <v>352</v>
      </c>
      <c r="C4" s="112" t="s">
        <v>349</v>
      </c>
      <c r="D4" s="112" t="s">
        <v>353</v>
      </c>
      <c r="E4" s="111" t="s">
        <v>351</v>
      </c>
      <c r="F4" s="111"/>
      <c r="G4" s="113"/>
      <c r="H4" s="113"/>
      <c r="I4" s="113"/>
      <c r="J4" s="113"/>
      <c r="K4" s="113"/>
      <c r="L4" s="113"/>
    </row>
    <row r="5" s="101" customFormat="1" ht="27" customHeight="1" spans="1:12">
      <c r="A5" s="110">
        <v>3</v>
      </c>
      <c r="B5" s="111" t="s">
        <v>354</v>
      </c>
      <c r="C5" s="112" t="s">
        <v>355</v>
      </c>
      <c r="D5" s="112" t="s">
        <v>356</v>
      </c>
      <c r="E5" s="111" t="s">
        <v>351</v>
      </c>
      <c r="F5" s="111"/>
      <c r="G5" s="113"/>
      <c r="H5" s="113"/>
      <c r="I5" s="113"/>
      <c r="J5" s="113"/>
      <c r="K5" s="113"/>
      <c r="L5" s="113"/>
    </row>
    <row r="6" s="101" customFormat="1" ht="27" customHeight="1" spans="1:12">
      <c r="A6" s="110">
        <v>4</v>
      </c>
      <c r="B6" s="111" t="s">
        <v>357</v>
      </c>
      <c r="C6" s="112" t="s">
        <v>349</v>
      </c>
      <c r="D6" s="112" t="s">
        <v>358</v>
      </c>
      <c r="E6" s="111" t="s">
        <v>351</v>
      </c>
      <c r="F6" s="111"/>
      <c r="G6" s="113"/>
      <c r="H6" s="113"/>
      <c r="I6" s="113"/>
      <c r="J6" s="113"/>
      <c r="K6" s="113"/>
      <c r="L6" s="113"/>
    </row>
    <row r="7" s="101" customFormat="1" ht="27" customHeight="1" spans="1:12">
      <c r="A7" s="110">
        <v>5</v>
      </c>
      <c r="B7" s="111" t="s">
        <v>359</v>
      </c>
      <c r="C7" s="112" t="s">
        <v>360</v>
      </c>
      <c r="D7" s="112" t="s">
        <v>361</v>
      </c>
      <c r="E7" s="111" t="s">
        <v>351</v>
      </c>
      <c r="F7" s="111"/>
      <c r="G7" s="113"/>
      <c r="H7" s="113"/>
      <c r="I7" s="113"/>
      <c r="J7" s="113"/>
      <c r="K7" s="113"/>
      <c r="L7" s="113"/>
    </row>
    <row r="8" s="101" customFormat="1" ht="32.1" customHeight="1" spans="1:12">
      <c r="A8" s="110">
        <v>6</v>
      </c>
      <c r="B8" s="111" t="s">
        <v>362</v>
      </c>
      <c r="C8" s="112" t="s">
        <v>349</v>
      </c>
      <c r="D8" s="112" t="s">
        <v>363</v>
      </c>
      <c r="E8" s="111" t="s">
        <v>351</v>
      </c>
      <c r="F8" s="111"/>
      <c r="G8" s="114"/>
      <c r="H8" s="113"/>
      <c r="I8" s="113"/>
      <c r="J8" s="113"/>
      <c r="K8" s="113"/>
      <c r="L8" s="113"/>
    </row>
    <row r="9" s="101" customFormat="1" ht="32.1" customHeight="1" spans="1:12">
      <c r="A9" s="110">
        <v>7</v>
      </c>
      <c r="B9" s="111" t="s">
        <v>364</v>
      </c>
      <c r="C9" s="112" t="s">
        <v>349</v>
      </c>
      <c r="D9" s="112" t="s">
        <v>365</v>
      </c>
      <c r="E9" s="111" t="s">
        <v>351</v>
      </c>
      <c r="F9" s="111"/>
      <c r="G9" s="114"/>
      <c r="H9" s="113"/>
      <c r="I9" s="113"/>
      <c r="J9" s="113"/>
      <c r="K9" s="113"/>
      <c r="L9" s="113"/>
    </row>
    <row r="10" s="102" customFormat="1" ht="32.1" customHeight="1" spans="1:12">
      <c r="A10" s="110">
        <v>8</v>
      </c>
      <c r="B10" s="111" t="s">
        <v>366</v>
      </c>
      <c r="C10" s="112" t="s">
        <v>349</v>
      </c>
      <c r="D10" s="112" t="s">
        <v>367</v>
      </c>
      <c r="E10" s="111" t="s">
        <v>351</v>
      </c>
      <c r="F10" s="111"/>
      <c r="G10" s="115"/>
      <c r="H10" s="116"/>
      <c r="I10" s="119"/>
      <c r="J10" s="119"/>
      <c r="K10" s="119"/>
      <c r="L10" s="119"/>
    </row>
    <row r="11" s="103" customFormat="1" ht="32.1" customHeight="1" spans="1:12">
      <c r="A11" s="110">
        <v>9</v>
      </c>
      <c r="B11" s="111" t="s">
        <v>368</v>
      </c>
      <c r="C11" s="112" t="s">
        <v>349</v>
      </c>
      <c r="D11" s="112" t="s">
        <v>369</v>
      </c>
      <c r="E11" s="111" t="s">
        <v>351</v>
      </c>
      <c r="F11" s="111"/>
      <c r="G11" s="114"/>
      <c r="H11" s="117"/>
      <c r="I11" s="120"/>
      <c r="J11" s="120"/>
      <c r="K11" s="120"/>
      <c r="L11" s="120"/>
    </row>
    <row r="12" s="103" customFormat="1" ht="32.1" customHeight="1" spans="1:12">
      <c r="A12" s="110">
        <v>10</v>
      </c>
      <c r="B12" s="111" t="s">
        <v>370</v>
      </c>
      <c r="C12" s="112" t="s">
        <v>355</v>
      </c>
      <c r="D12" s="112" t="s">
        <v>371</v>
      </c>
      <c r="E12" s="111" t="s">
        <v>351</v>
      </c>
      <c r="F12" s="111"/>
      <c r="G12" s="114"/>
      <c r="H12" s="117"/>
      <c r="I12" s="120"/>
      <c r="J12" s="120"/>
      <c r="K12" s="120"/>
      <c r="L12" s="120"/>
    </row>
    <row r="13" s="103" customFormat="1" ht="32.1" customHeight="1" spans="1:12">
      <c r="A13" s="110">
        <v>11</v>
      </c>
      <c r="B13" s="111" t="s">
        <v>372</v>
      </c>
      <c r="C13" s="112" t="s">
        <v>349</v>
      </c>
      <c r="D13" s="112" t="s">
        <v>373</v>
      </c>
      <c r="E13" s="111" t="s">
        <v>351</v>
      </c>
      <c r="F13" s="111"/>
      <c r="G13" s="114"/>
      <c r="H13" s="117"/>
      <c r="I13" s="120"/>
      <c r="J13" s="120"/>
      <c r="K13" s="120"/>
      <c r="L13" s="120"/>
    </row>
    <row r="14" s="103" customFormat="1" ht="32.1" customHeight="1" spans="1:12">
      <c r="A14" s="110">
        <v>12</v>
      </c>
      <c r="B14" s="111" t="s">
        <v>374</v>
      </c>
      <c r="C14" s="112" t="s">
        <v>360</v>
      </c>
      <c r="D14" s="112" t="s">
        <v>375</v>
      </c>
      <c r="E14" s="111" t="s">
        <v>351</v>
      </c>
      <c r="F14" s="111"/>
      <c r="G14" s="114"/>
      <c r="H14" s="117"/>
      <c r="I14" s="120"/>
      <c r="J14" s="120"/>
      <c r="K14" s="120"/>
      <c r="L14" s="120"/>
    </row>
    <row r="15" s="103" customFormat="1" ht="32.1" customHeight="1" spans="1:12">
      <c r="A15" s="110">
        <v>14</v>
      </c>
      <c r="B15" s="111" t="s">
        <v>376</v>
      </c>
      <c r="C15" s="112" t="s">
        <v>349</v>
      </c>
      <c r="D15" s="112" t="s">
        <v>377</v>
      </c>
      <c r="E15" s="111" t="s">
        <v>351</v>
      </c>
      <c r="F15" s="111"/>
      <c r="G15" s="114"/>
      <c r="H15" s="117"/>
      <c r="I15" s="120"/>
      <c r="J15" s="120"/>
      <c r="K15" s="120"/>
      <c r="L15" s="120"/>
    </row>
    <row r="16" s="103" customFormat="1" ht="32.1" customHeight="1" spans="1:12">
      <c r="A16" s="110">
        <v>15</v>
      </c>
      <c r="B16" s="111" t="s">
        <v>378</v>
      </c>
      <c r="C16" s="112" t="s">
        <v>379</v>
      </c>
      <c r="D16" s="112"/>
      <c r="E16" s="111"/>
      <c r="F16" s="111"/>
      <c r="G16" s="114"/>
      <c r="H16" s="117"/>
      <c r="I16" s="120"/>
      <c r="J16" s="120"/>
      <c r="K16" s="120"/>
      <c r="L16" s="120"/>
    </row>
    <row r="17" s="86" customFormat="1" ht="33.95" customHeight="1" spans="1:12">
      <c r="A17" s="118" t="s">
        <v>380</v>
      </c>
      <c r="B17" s="118"/>
      <c r="C17" s="118" t="s">
        <v>381</v>
      </c>
      <c r="D17" s="118"/>
      <c r="E17" s="118"/>
      <c r="F17" s="118"/>
      <c r="G17" s="105"/>
      <c r="H17" s="105"/>
      <c r="I17" s="105"/>
      <c r="J17" s="105"/>
      <c r="K17" s="105"/>
      <c r="L17" s="105"/>
    </row>
    <row r="18" s="86" customFormat="1" ht="26.1" customHeight="1" spans="1:12">
      <c r="A18" s="118"/>
      <c r="B18" s="118"/>
      <c r="C18" s="118"/>
      <c r="D18" s="118"/>
      <c r="E18" s="118"/>
      <c r="F18" s="118"/>
      <c r="G18" s="105"/>
      <c r="H18" s="105"/>
      <c r="I18" s="105"/>
      <c r="J18" s="105"/>
      <c r="K18" s="105"/>
      <c r="L18" s="105"/>
    </row>
    <row r="33" ht="43.5" customHeight="1"/>
  </sheetData>
  <mergeCells count="3">
    <mergeCell ref="A1:F1"/>
    <mergeCell ref="A17:B18"/>
    <mergeCell ref="C17:F18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L20" sqref="L20"/>
    </sheetView>
  </sheetViews>
  <sheetFormatPr defaultColWidth="9" defaultRowHeight="14.25" outlineLevelCol="7"/>
  <cols>
    <col min="1" max="2" width="9" style="86"/>
    <col min="3" max="3" width="3.25" style="86" customWidth="1"/>
    <col min="4" max="4" width="9.25" style="86" customWidth="1"/>
    <col min="5" max="7" width="10.625" style="86" customWidth="1"/>
    <col min="8" max="8" width="13" style="86" customWidth="1"/>
    <col min="9" max="16384" width="9" style="86"/>
  </cols>
  <sheetData>
    <row r="1" s="86" customFormat="1" ht="48" customHeight="1" spans="1:8">
      <c r="A1" s="87" t="s">
        <v>382</v>
      </c>
      <c r="B1" s="87"/>
      <c r="C1" s="87"/>
      <c r="D1" s="87"/>
      <c r="E1" s="87"/>
      <c r="F1" s="87"/>
      <c r="G1" s="87"/>
      <c r="H1" s="87"/>
    </row>
    <row r="2" s="86" customFormat="1" ht="31.9" customHeight="1" spans="1:8">
      <c r="A2" s="88" t="s">
        <v>383</v>
      </c>
      <c r="B2" s="88"/>
      <c r="C2" s="88"/>
      <c r="D2" s="88"/>
      <c r="E2" s="88"/>
      <c r="F2" s="88"/>
      <c r="G2" s="88"/>
      <c r="H2" s="88"/>
    </row>
    <row r="3" s="86" customFormat="1" ht="23.25" customHeight="1" spans="1:8">
      <c r="A3" s="88" t="s">
        <v>384</v>
      </c>
      <c r="B3" s="88"/>
      <c r="C3" s="88"/>
      <c r="D3" s="88"/>
      <c r="E3" s="88"/>
      <c r="F3" s="88"/>
      <c r="G3" s="88"/>
      <c r="H3" s="88"/>
    </row>
    <row r="4" s="86" customFormat="1" ht="25.5" customHeight="1" spans="1:8">
      <c r="A4" s="88" t="s">
        <v>385</v>
      </c>
      <c r="B4" s="88"/>
      <c r="C4" s="88"/>
      <c r="D4" s="88"/>
      <c r="E4" s="88"/>
      <c r="F4" s="88"/>
      <c r="G4" s="88"/>
      <c r="H4" s="88"/>
    </row>
    <row r="5" s="86" customFormat="1" ht="30" customHeight="1" spans="1:8">
      <c r="A5" s="89" t="s">
        <v>386</v>
      </c>
      <c r="B5" s="89"/>
      <c r="C5" s="89"/>
      <c r="D5" s="89"/>
      <c r="E5" s="89"/>
      <c r="F5" s="89"/>
      <c r="G5" s="89"/>
      <c r="H5" s="89"/>
    </row>
    <row r="6" s="86" customFormat="1" ht="20.25" customHeight="1" spans="1:8">
      <c r="A6" s="90" t="s">
        <v>1</v>
      </c>
      <c r="B6" s="91" t="s">
        <v>387</v>
      </c>
      <c r="C6" s="91"/>
      <c r="D6" s="91"/>
      <c r="E6" s="91" t="s">
        <v>388</v>
      </c>
      <c r="F6" s="91" t="s">
        <v>389</v>
      </c>
      <c r="G6" s="91" t="s">
        <v>390</v>
      </c>
      <c r="H6" s="91" t="s">
        <v>391</v>
      </c>
    </row>
    <row r="7" s="86" customFormat="1" ht="20.25" customHeight="1" spans="1:8">
      <c r="A7" s="92" t="s">
        <v>392</v>
      </c>
      <c r="B7" s="93" t="s">
        <v>393</v>
      </c>
      <c r="C7" s="93"/>
      <c r="D7" s="93"/>
      <c r="E7" s="94">
        <f>E8+E9+E10+E11</f>
        <v>0</v>
      </c>
      <c r="F7" s="94">
        <v>0</v>
      </c>
      <c r="G7" s="94">
        <f>G8+G9+G10+G11</f>
        <v>0</v>
      </c>
      <c r="H7" s="94">
        <f>H8+H101+H10+H9+H11+H12</f>
        <v>2446000</v>
      </c>
    </row>
    <row r="8" s="86" customFormat="1" ht="20.25" customHeight="1" spans="1:8">
      <c r="A8" s="94">
        <v>1.1</v>
      </c>
      <c r="B8" s="95" t="s">
        <v>394</v>
      </c>
      <c r="C8" s="95"/>
      <c r="D8" s="95"/>
      <c r="E8" s="94">
        <v>0</v>
      </c>
      <c r="F8" s="94">
        <v>0</v>
      </c>
      <c r="G8" s="94">
        <v>0</v>
      </c>
      <c r="H8" s="94">
        <f>'洛宁山水文苑项目1#2#9#10#楼招标清单汇总表'!C3</f>
        <v>2410250.75</v>
      </c>
    </row>
    <row r="9" s="86" customFormat="1" ht="20.25" customHeight="1" spans="1:8">
      <c r="A9" s="94">
        <v>1.2</v>
      </c>
      <c r="B9" s="95" t="s">
        <v>395</v>
      </c>
      <c r="C9" s="95"/>
      <c r="D9" s="95"/>
      <c r="E9" s="94">
        <v>0</v>
      </c>
      <c r="F9" s="94">
        <v>0</v>
      </c>
      <c r="G9" s="94">
        <v>0</v>
      </c>
      <c r="H9" s="94">
        <f>'洛宁山水文苑项目1#2#9#10#楼招标清单汇总表'!C4</f>
        <v>26898.42</v>
      </c>
    </row>
    <row r="10" s="86" customFormat="1" ht="20.25" customHeight="1" spans="1:8">
      <c r="A10" s="94">
        <v>1.3</v>
      </c>
      <c r="B10" s="95" t="s">
        <v>396</v>
      </c>
      <c r="C10" s="95"/>
      <c r="D10" s="95"/>
      <c r="E10" s="94">
        <v>0</v>
      </c>
      <c r="F10" s="94">
        <v>0</v>
      </c>
      <c r="G10" s="94">
        <v>0</v>
      </c>
      <c r="H10" s="94">
        <f>'洛宁山水文苑项目1#2#9#10#楼招标清单汇总表'!C5</f>
        <v>11606.76</v>
      </c>
    </row>
    <row r="11" s="86" customFormat="1" ht="20.25" customHeight="1" spans="1:8">
      <c r="A11" s="94">
        <v>1.4</v>
      </c>
      <c r="B11" s="95" t="s">
        <v>397</v>
      </c>
      <c r="C11" s="95"/>
      <c r="D11" s="95"/>
      <c r="E11" s="94">
        <v>0</v>
      </c>
      <c r="F11" s="94">
        <v>0</v>
      </c>
      <c r="G11" s="94">
        <v>0</v>
      </c>
      <c r="H11" s="94">
        <f>'洛宁山水文苑项目1#2#9#10#楼招标清单汇总表'!C6</f>
        <v>-2746.86</v>
      </c>
    </row>
    <row r="12" s="86" customFormat="1" ht="20.25" customHeight="1" spans="1:8">
      <c r="A12" s="94">
        <v>1.5</v>
      </c>
      <c r="B12" s="95" t="s">
        <v>398</v>
      </c>
      <c r="C12" s="95"/>
      <c r="D12" s="95"/>
      <c r="E12" s="95"/>
      <c r="F12" s="95"/>
      <c r="G12" s="95"/>
      <c r="H12" s="94">
        <f>'洛宁山水文苑项目1#2#9#10#楼招标清单汇总表'!C8-'洛宁山水文苑项目1#2#9#10#楼招标清单汇总表'!C7</f>
        <v>-9.07</v>
      </c>
    </row>
    <row r="13" s="86" customFormat="1" ht="20.25" customHeight="1" spans="1:8">
      <c r="A13" s="92" t="s">
        <v>399</v>
      </c>
      <c r="B13" s="93" t="s">
        <v>400</v>
      </c>
      <c r="C13" s="93"/>
      <c r="D13" s="93"/>
      <c r="E13" s="94">
        <v>0</v>
      </c>
      <c r="F13" s="94"/>
      <c r="G13" s="94">
        <v>0</v>
      </c>
      <c r="H13" s="94">
        <v>0</v>
      </c>
    </row>
    <row r="14" s="86" customFormat="1" ht="20.25" customHeight="1" spans="1:8">
      <c r="A14" s="94">
        <v>2.1</v>
      </c>
      <c r="B14" s="95" t="s">
        <v>401</v>
      </c>
      <c r="C14" s="95"/>
      <c r="D14" s="95"/>
      <c r="E14" s="94">
        <v>0</v>
      </c>
      <c r="F14" s="94"/>
      <c r="G14" s="94">
        <v>0</v>
      </c>
      <c r="H14" s="94">
        <v>0</v>
      </c>
    </row>
    <row r="15" s="86" customFormat="1" ht="20.25" customHeight="1" spans="1:8">
      <c r="A15" s="94">
        <v>2.2</v>
      </c>
      <c r="B15" s="95" t="s">
        <v>401</v>
      </c>
      <c r="C15" s="95"/>
      <c r="D15" s="95"/>
      <c r="E15" s="94">
        <v>0</v>
      </c>
      <c r="F15" s="94"/>
      <c r="G15" s="94">
        <v>0</v>
      </c>
      <c r="H15" s="94">
        <v>0</v>
      </c>
    </row>
    <row r="16" s="86" customFormat="1" ht="20.25" customHeight="1" spans="1:8">
      <c r="A16" s="92" t="s">
        <v>402</v>
      </c>
      <c r="B16" s="93" t="s">
        <v>403</v>
      </c>
      <c r="C16" s="93"/>
      <c r="D16" s="95" t="s">
        <v>404</v>
      </c>
      <c r="E16" s="96">
        <f>H7</f>
        <v>2446000</v>
      </c>
      <c r="F16" s="96"/>
      <c r="G16" s="96"/>
      <c r="H16" s="96"/>
    </row>
    <row r="17" s="86" customFormat="1" ht="20.25" customHeight="1" spans="1:8">
      <c r="A17" s="92"/>
      <c r="B17" s="93"/>
      <c r="C17" s="93"/>
      <c r="D17" s="95" t="s">
        <v>405</v>
      </c>
      <c r="E17" s="97">
        <f>E16</f>
        <v>2446000</v>
      </c>
      <c r="F17" s="97"/>
      <c r="G17" s="97"/>
      <c r="H17" s="97"/>
    </row>
    <row r="18" s="86" customFormat="1" ht="20.25" customHeight="1" spans="1:8">
      <c r="A18" s="92" t="s">
        <v>406</v>
      </c>
      <c r="B18" s="93" t="s">
        <v>407</v>
      </c>
      <c r="C18" s="93"/>
      <c r="D18" s="93"/>
      <c r="E18" s="94">
        <v>0</v>
      </c>
      <c r="F18" s="94"/>
      <c r="G18" s="94"/>
      <c r="H18" s="94"/>
    </row>
    <row r="19" s="86" customFormat="1" ht="20.25" customHeight="1" spans="1:8">
      <c r="A19" s="94">
        <v>4.1</v>
      </c>
      <c r="B19" s="95" t="s">
        <v>408</v>
      </c>
      <c r="C19" s="95"/>
      <c r="D19" s="95"/>
      <c r="E19" s="94">
        <v>0</v>
      </c>
      <c r="F19" s="94"/>
      <c r="G19" s="94"/>
      <c r="H19" s="94"/>
    </row>
    <row r="20" s="86" customFormat="1" ht="20.25" customHeight="1" spans="1:8">
      <c r="A20" s="94">
        <v>4.2</v>
      </c>
      <c r="B20" s="95" t="s">
        <v>409</v>
      </c>
      <c r="C20" s="95"/>
      <c r="D20" s="95"/>
      <c r="E20" s="94">
        <v>0</v>
      </c>
      <c r="F20" s="94"/>
      <c r="G20" s="94"/>
      <c r="H20" s="94"/>
    </row>
    <row r="21" s="86" customFormat="1" ht="20.25" customHeight="1" spans="1:8">
      <c r="A21" s="92" t="s">
        <v>410</v>
      </c>
      <c r="B21" s="93" t="s">
        <v>411</v>
      </c>
      <c r="C21" s="93"/>
      <c r="D21" s="93"/>
      <c r="E21" s="94">
        <v>0</v>
      </c>
      <c r="F21" s="94"/>
      <c r="G21" s="94"/>
      <c r="H21" s="94"/>
    </row>
    <row r="22" s="86" customFormat="1" ht="20.25" customHeight="1" spans="1:8">
      <c r="A22" s="94">
        <v>5.1</v>
      </c>
      <c r="B22" s="95" t="s">
        <v>412</v>
      </c>
      <c r="C22" s="95"/>
      <c r="D22" s="95"/>
      <c r="E22" s="95" t="s">
        <v>413</v>
      </c>
      <c r="F22" s="95"/>
      <c r="G22" s="95"/>
      <c r="H22" s="95"/>
    </row>
    <row r="23" s="86" customFormat="1" ht="20.25" customHeight="1" spans="1:8">
      <c r="A23" s="94">
        <v>5.2</v>
      </c>
      <c r="B23" s="95" t="s">
        <v>414</v>
      </c>
      <c r="C23" s="95"/>
      <c r="D23" s="95"/>
      <c r="E23" s="95" t="s">
        <v>413</v>
      </c>
      <c r="F23" s="95"/>
      <c r="G23" s="95"/>
      <c r="H23" s="95"/>
    </row>
    <row r="24" s="86" customFormat="1" ht="20.25" customHeight="1" spans="1:8">
      <c r="A24" s="92" t="s">
        <v>415</v>
      </c>
      <c r="B24" s="93" t="s">
        <v>416</v>
      </c>
      <c r="C24" s="95" t="s">
        <v>404</v>
      </c>
      <c r="D24" s="95"/>
      <c r="E24" s="96">
        <f>E16</f>
        <v>2446000</v>
      </c>
      <c r="F24" s="96"/>
      <c r="G24" s="96"/>
      <c r="H24" s="96"/>
    </row>
    <row r="25" s="86" customFormat="1" ht="20.25" customHeight="1" spans="1:8">
      <c r="A25" s="92"/>
      <c r="B25" s="93"/>
      <c r="C25" s="95" t="s">
        <v>405</v>
      </c>
      <c r="D25" s="95"/>
      <c r="E25" s="97">
        <f>E17</f>
        <v>2446000</v>
      </c>
      <c r="F25" s="97"/>
      <c r="G25" s="97"/>
      <c r="H25" s="97"/>
    </row>
    <row r="26" s="86" customFormat="1" ht="20.25" customHeight="1" spans="1:8">
      <c r="A26" s="92" t="s">
        <v>417</v>
      </c>
      <c r="B26" s="93" t="s">
        <v>418</v>
      </c>
      <c r="C26" s="95" t="s">
        <v>404</v>
      </c>
      <c r="D26" s="95"/>
      <c r="E26" s="96">
        <f>E24</f>
        <v>2446000</v>
      </c>
      <c r="F26" s="96"/>
      <c r="G26" s="96"/>
      <c r="H26" s="96"/>
    </row>
    <row r="27" s="86" customFormat="1" ht="20.25" customHeight="1" spans="1:8">
      <c r="A27" s="92"/>
      <c r="B27" s="93"/>
      <c r="C27" s="95" t="s">
        <v>405</v>
      </c>
      <c r="D27" s="95"/>
      <c r="E27" s="97">
        <f>E17</f>
        <v>2446000</v>
      </c>
      <c r="F27" s="97"/>
      <c r="G27" s="97"/>
      <c r="H27" s="97"/>
    </row>
    <row r="28" s="86" customFormat="1" spans="1:8">
      <c r="A28" s="98"/>
      <c r="B28" s="98"/>
      <c r="C28" s="98"/>
      <c r="D28" s="98"/>
      <c r="E28" s="98"/>
      <c r="F28" s="98"/>
      <c r="G28" s="98"/>
      <c r="H28" s="98"/>
    </row>
    <row r="29" s="86" customFormat="1" spans="1:8">
      <c r="A29" s="99" t="s">
        <v>419</v>
      </c>
      <c r="B29" s="99"/>
      <c r="C29" s="99"/>
      <c r="D29" s="99"/>
      <c r="E29" s="99"/>
      <c r="F29" s="99"/>
      <c r="G29" s="99"/>
      <c r="H29" s="99"/>
    </row>
    <row r="30" s="86" customFormat="1" spans="1:1">
      <c r="A30" s="100"/>
    </row>
    <row r="31" s="86" customFormat="1" spans="1:1">
      <c r="A31" s="100"/>
    </row>
    <row r="32" s="86" customFormat="1" spans="1:8">
      <c r="A32" s="99" t="s">
        <v>420</v>
      </c>
      <c r="B32" s="99"/>
      <c r="C32" s="99"/>
      <c r="D32" s="99"/>
      <c r="E32" s="99"/>
      <c r="F32" s="99"/>
      <c r="G32" s="99"/>
      <c r="H32" s="99"/>
    </row>
    <row r="33" s="86" customFormat="1" spans="1:1">
      <c r="A33" s="100"/>
    </row>
  </sheetData>
  <mergeCells count="41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D9" sqref="D9"/>
    </sheetView>
  </sheetViews>
  <sheetFormatPr defaultColWidth="9" defaultRowHeight="14.25" outlineLevelCol="3"/>
  <cols>
    <col min="1" max="1" width="8.375" customWidth="1"/>
    <col min="2" max="2" width="29.375" customWidth="1"/>
    <col min="3" max="3" width="21.75" style="71" customWidth="1"/>
    <col min="4" max="4" width="20.75" customWidth="1"/>
    <col min="7" max="7" width="12.625"/>
  </cols>
  <sheetData>
    <row r="1" s="68" customFormat="1" ht="74" customHeight="1" spans="1:4">
      <c r="A1" s="72" t="s">
        <v>421</v>
      </c>
      <c r="B1" s="72"/>
      <c r="C1" s="73"/>
      <c r="D1" s="72"/>
    </row>
    <row r="2" s="68" customFormat="1" ht="34" customHeight="1" spans="1:4">
      <c r="A2" s="74" t="s">
        <v>1</v>
      </c>
      <c r="B2" s="74" t="s">
        <v>422</v>
      </c>
      <c r="C2" s="75" t="s">
        <v>423</v>
      </c>
      <c r="D2" s="76" t="s">
        <v>347</v>
      </c>
    </row>
    <row r="3" s="69" customFormat="1" ht="39" customHeight="1" spans="1:4">
      <c r="A3" s="77">
        <v>1</v>
      </c>
      <c r="B3" s="78" t="s">
        <v>424</v>
      </c>
      <c r="C3" s="79">
        <f>'洛宁山水文苑项目1#2#9#10#楼门窗造价汇总表(表2) '!I31</f>
        <v>2410250.75</v>
      </c>
      <c r="D3" s="80" t="s">
        <v>425</v>
      </c>
    </row>
    <row r="4" s="69" customFormat="1" ht="57" customHeight="1" spans="1:4">
      <c r="A4" s="77">
        <v>2</v>
      </c>
      <c r="B4" s="78" t="s">
        <v>426</v>
      </c>
      <c r="C4" s="79">
        <f>24059.41*1.118</f>
        <v>26898.42</v>
      </c>
      <c r="D4" s="80"/>
    </row>
    <row r="5" s="69" customFormat="1" ht="39" customHeight="1" spans="1:4">
      <c r="A5" s="77">
        <v>3</v>
      </c>
      <c r="B5" s="78" t="s">
        <v>396</v>
      </c>
      <c r="C5" s="79">
        <f>材料价差调整!M31</f>
        <v>11606.76</v>
      </c>
      <c r="D5" s="80" t="s">
        <v>427</v>
      </c>
    </row>
    <row r="6" s="69" customFormat="1" ht="39" customHeight="1" spans="1:4">
      <c r="A6" s="77">
        <v>4</v>
      </c>
      <c r="B6" s="81" t="s">
        <v>428</v>
      </c>
      <c r="C6" s="79">
        <v>-2746.86</v>
      </c>
      <c r="D6" s="80"/>
    </row>
    <row r="7" s="69" customFormat="1" ht="39" customHeight="1" spans="1:4">
      <c r="A7" s="77">
        <v>5</v>
      </c>
      <c r="B7" s="80" t="s">
        <v>429</v>
      </c>
      <c r="C7" s="79">
        <f>SUM(C3:C6)</f>
        <v>2446009.07</v>
      </c>
      <c r="D7" s="82"/>
    </row>
    <row r="8" s="70" customFormat="1" ht="39" customHeight="1" spans="1:4">
      <c r="A8" s="77">
        <v>6</v>
      </c>
      <c r="B8" s="80" t="s">
        <v>430</v>
      </c>
      <c r="C8" s="79">
        <v>2446000</v>
      </c>
      <c r="D8" s="82"/>
    </row>
    <row r="9" s="70" customFormat="1" ht="39" customHeight="1" spans="1:3">
      <c r="A9" s="83"/>
      <c r="B9" s="84" t="s">
        <v>431</v>
      </c>
      <c r="C9" s="85" t="s">
        <v>432</v>
      </c>
    </row>
    <row r="10" s="70" customFormat="1" ht="39" customHeight="1" spans="1:3">
      <c r="A10" s="83"/>
      <c r="B10" s="84"/>
      <c r="C10" s="85"/>
    </row>
    <row r="11" s="70" customFormat="1" ht="39" customHeight="1" spans="1:3">
      <c r="A11" s="83"/>
      <c r="B11" s="84"/>
      <c r="C11" s="85"/>
    </row>
    <row r="12" s="70" customFormat="1" ht="39" customHeight="1" spans="1:3">
      <c r="A12" s="83"/>
      <c r="B12" s="84"/>
      <c r="C12" s="85"/>
    </row>
    <row r="13" s="70" customFormat="1" ht="39" customHeight="1" spans="1:3">
      <c r="A13" s="83"/>
      <c r="B13" s="84"/>
      <c r="C13" s="85"/>
    </row>
    <row r="14" s="70" customFormat="1" ht="39" customHeight="1" spans="1:3">
      <c r="A14" s="83"/>
      <c r="B14" s="84"/>
      <c r="C14" s="85"/>
    </row>
    <row r="15" s="70" customFormat="1" ht="39" customHeight="1" spans="1:3">
      <c r="A15" s="83"/>
      <c r="B15" s="84"/>
      <c r="C15" s="85"/>
    </row>
    <row r="16" s="70" customFormat="1" ht="39" customHeight="1" spans="1:3">
      <c r="A16" s="83"/>
      <c r="B16" s="84"/>
      <c r="C16" s="85"/>
    </row>
  </sheetData>
  <mergeCells count="1">
    <mergeCell ref="A1:D1"/>
  </mergeCells>
  <printOptions horizontalCentered="1"/>
  <pageMargins left="0.354330708661417" right="0.354330708661417" top="0.590551181102362" bottom="0.590551181102362" header="0.511811023622047" footer="0.511811023622047"/>
  <pageSetup paperSize="9" scale="9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view="pageBreakPreview" zoomScaleNormal="100" workbookViewId="0">
      <pane ySplit="1" topLeftCell="A18" activePane="bottomLeft" state="frozen"/>
      <selection/>
      <selection pane="bottomLeft" activeCell="H34" sqref="H34"/>
    </sheetView>
  </sheetViews>
  <sheetFormatPr defaultColWidth="9" defaultRowHeight="14.25"/>
  <cols>
    <col min="1" max="1" width="9.25" style="3" customWidth="1"/>
    <col min="2" max="2" width="23" style="3" customWidth="1"/>
    <col min="3" max="4" width="8.875" style="3" customWidth="1"/>
    <col min="5" max="5" width="10.25" style="3" customWidth="1"/>
    <col min="6" max="6" width="11.375" style="3" customWidth="1"/>
    <col min="7" max="7" width="11.125" style="3" customWidth="1"/>
    <col min="8" max="8" width="11" style="3" customWidth="1"/>
    <col min="9" max="9" width="14.625" style="3" customWidth="1"/>
    <col min="10" max="16384" width="9" style="3"/>
  </cols>
  <sheetData>
    <row r="1" ht="28" customHeight="1" spans="1:9">
      <c r="A1" s="42" t="s">
        <v>433</v>
      </c>
      <c r="B1" s="42"/>
      <c r="C1" s="42"/>
      <c r="D1" s="42"/>
      <c r="E1" s="42"/>
      <c r="F1" s="42"/>
      <c r="G1" s="42"/>
      <c r="H1" s="42"/>
      <c r="I1" s="42"/>
    </row>
    <row r="2" s="42" customFormat="1" ht="36" spans="1:10">
      <c r="A2" s="9" t="s">
        <v>1</v>
      </c>
      <c r="B2" s="9" t="s">
        <v>434</v>
      </c>
      <c r="C2" s="9" t="s">
        <v>435</v>
      </c>
      <c r="D2" s="9"/>
      <c r="E2" s="57" t="s">
        <v>436</v>
      </c>
      <c r="F2" s="58" t="s">
        <v>437</v>
      </c>
      <c r="G2" s="57" t="s">
        <v>438</v>
      </c>
      <c r="H2" s="57" t="s">
        <v>439</v>
      </c>
      <c r="I2" s="57" t="s">
        <v>440</v>
      </c>
      <c r="J2" s="9" t="s">
        <v>347</v>
      </c>
    </row>
    <row r="3" s="42" customFormat="1" ht="25.5" spans="1:10">
      <c r="A3" s="9"/>
      <c r="B3" s="9"/>
      <c r="C3" s="9" t="s">
        <v>441</v>
      </c>
      <c r="D3" s="9" t="s">
        <v>442</v>
      </c>
      <c r="E3" s="57"/>
      <c r="F3" s="9" t="s">
        <v>443</v>
      </c>
      <c r="G3" s="59" t="s">
        <v>444</v>
      </c>
      <c r="H3" s="59" t="s">
        <v>445</v>
      </c>
      <c r="I3" s="59" t="s">
        <v>446</v>
      </c>
      <c r="J3" s="9"/>
    </row>
    <row r="4" ht="23" customHeight="1" spans="1:10">
      <c r="A4" s="60">
        <v>1</v>
      </c>
      <c r="B4" s="61" t="s">
        <v>447</v>
      </c>
      <c r="C4" s="61">
        <f>'1#门窗明细表（表2.1）'!D4</f>
        <v>570</v>
      </c>
      <c r="D4" s="61">
        <f>'1#门窗明细表（表2.1）'!E4</f>
        <v>1380</v>
      </c>
      <c r="E4" s="61">
        <f>'1#门窗明细表（表2.1）'!P4+'2#门窗明细表 （表2.2）'!P4+'9#门窗明细表（表2.3）'!P4+'10#门窗明细表（表2.4）'!P6</f>
        <v>166</v>
      </c>
      <c r="F4" s="62">
        <f>'1#门窗明细表（表2.1）'!Q4+'2#门窗明细表 （表2.2）'!Q4+'9#门窗明细表（表2.3）'!Q4+'10#门窗明细表（表2.4）'!Q6</f>
        <v>131.14</v>
      </c>
      <c r="G4" s="63">
        <v>1029.93</v>
      </c>
      <c r="H4" s="64">
        <v>0.118</v>
      </c>
      <c r="I4" s="63">
        <f>F4*G4*(1+H4)</f>
        <v>151002.69</v>
      </c>
      <c r="J4" s="67"/>
    </row>
    <row r="5" customFormat="1" ht="23" customHeight="1" spans="1:10">
      <c r="A5" s="60">
        <v>2</v>
      </c>
      <c r="B5" s="61"/>
      <c r="C5" s="61">
        <f>'10#门窗明细表（表2.4）'!D4</f>
        <v>870</v>
      </c>
      <c r="D5" s="61">
        <f>'10#门窗明细表（表2.4）'!E4</f>
        <v>1380</v>
      </c>
      <c r="E5" s="61">
        <f>'10#门窗明细表（表2.4）'!P4</f>
        <v>24</v>
      </c>
      <c r="F5" s="62">
        <f>'10#门窗明细表（表2.4）'!Q4</f>
        <v>28.8</v>
      </c>
      <c r="G5" s="63">
        <v>853.89</v>
      </c>
      <c r="H5" s="64">
        <v>0.118</v>
      </c>
      <c r="I5" s="63">
        <f t="shared" ref="I5:I30" si="0">F5*G5*(1+H5)</f>
        <v>27493.89</v>
      </c>
      <c r="J5" s="67"/>
    </row>
    <row r="6" customFormat="1" ht="23" customHeight="1" spans="1:10">
      <c r="A6" s="60">
        <v>3</v>
      </c>
      <c r="B6" s="61"/>
      <c r="C6" s="61">
        <f>'10#门窗明细表（表2.4）'!D5</f>
        <v>470</v>
      </c>
      <c r="D6" s="61">
        <f>'10#门窗明细表（表2.4）'!E5</f>
        <v>1380</v>
      </c>
      <c r="E6" s="61">
        <f>'10#门窗明细表（表2.4）'!P5</f>
        <v>24</v>
      </c>
      <c r="F6" s="62">
        <f>'10#门窗明细表（表2.4）'!Q5</f>
        <v>15.6</v>
      </c>
      <c r="G6" s="63">
        <v>1130.08</v>
      </c>
      <c r="H6" s="64">
        <v>0.118</v>
      </c>
      <c r="I6" s="63">
        <f t="shared" si="0"/>
        <v>19709.5</v>
      </c>
      <c r="J6" s="67"/>
    </row>
    <row r="7" s="5" customFormat="1" ht="23" customHeight="1" spans="1:10">
      <c r="A7" s="60">
        <v>4</v>
      </c>
      <c r="B7" s="61" t="s">
        <v>448</v>
      </c>
      <c r="C7" s="61">
        <f>'1#门窗明细表（表2.1）'!D5</f>
        <v>1470</v>
      </c>
      <c r="D7" s="61">
        <f>'1#门窗明细表（表2.1）'!E5</f>
        <v>1380</v>
      </c>
      <c r="E7" s="61">
        <f>'1#门窗明细表（表2.1）'!P5+'2#门窗明细表 （表2.2）'!P6+'2#门窗明细表 （表2.2）'!P7+'9#门窗明细表（表2.3）'!P5+'10#门窗明细表（表2.4）'!P10</f>
        <v>156</v>
      </c>
      <c r="F7" s="62">
        <f>'1#门窗明细表（表2.1）'!Q5+'2#门窗明细表 （表2.2）'!Q6+'2#门窗明细表 （表2.2）'!Q7+'9#门窗明细表（表2.3）'!Q5+'10#门窗明细表（表2.4）'!Q10</f>
        <v>316.68</v>
      </c>
      <c r="G7" s="63">
        <v>690.21</v>
      </c>
      <c r="H7" s="64">
        <v>0.118</v>
      </c>
      <c r="I7" s="63">
        <f t="shared" si="0"/>
        <v>244367.64</v>
      </c>
      <c r="J7" s="63"/>
    </row>
    <row r="8" s="5" customFormat="1" ht="23" customHeight="1" spans="1:10">
      <c r="A8" s="60">
        <v>5</v>
      </c>
      <c r="B8" s="61"/>
      <c r="C8" s="61">
        <f>'1#门窗明细表（表2.1）'!D6</f>
        <v>1970</v>
      </c>
      <c r="D8" s="61">
        <f>'1#门窗明细表（表2.1）'!E6</f>
        <v>1680</v>
      </c>
      <c r="E8" s="61">
        <f>'1#门窗明细表（表2.1）'!P6+'9#门窗明细表（表2.3）'!P6</f>
        <v>48</v>
      </c>
      <c r="F8" s="62">
        <f>'1#门窗明细表（表2.1）'!Q6+'9#门窗明细表（表2.3）'!Q6</f>
        <v>158.16</v>
      </c>
      <c r="G8" s="63">
        <v>584.27</v>
      </c>
      <c r="H8" s="64">
        <v>0.118</v>
      </c>
      <c r="I8" s="63">
        <f t="shared" si="0"/>
        <v>103312.3</v>
      </c>
      <c r="J8" s="63"/>
    </row>
    <row r="9" s="5" customFormat="1" ht="23" customHeight="1" spans="1:10">
      <c r="A9" s="60">
        <v>6</v>
      </c>
      <c r="B9" s="61"/>
      <c r="C9" s="61">
        <f>'1#门窗明细表（表2.1）'!D7</f>
        <v>3170</v>
      </c>
      <c r="D9" s="61">
        <f>'1#门窗明细表（表2.1）'!E7</f>
        <v>1680</v>
      </c>
      <c r="E9" s="61">
        <f>'1#门窗明细表（表2.1）'!P7+'9#门窗明细表（表2.3）'!P7</f>
        <v>48</v>
      </c>
      <c r="F9" s="62">
        <f>'1#门窗明细表（表2.1）'!Q7+'9#门窗明细表（表2.3）'!Q7</f>
        <v>253.92</v>
      </c>
      <c r="G9" s="63">
        <v>640.44</v>
      </c>
      <c r="H9" s="64">
        <v>0.118</v>
      </c>
      <c r="I9" s="63">
        <f t="shared" si="0"/>
        <v>181809.75</v>
      </c>
      <c r="J9" s="63"/>
    </row>
    <row r="10" s="5" customFormat="1" ht="23" customHeight="1" spans="1:10">
      <c r="A10" s="60">
        <v>7</v>
      </c>
      <c r="B10" s="61"/>
      <c r="C10" s="61">
        <f>'2#门窗明细表 （表2.2）'!D5</f>
        <v>870</v>
      </c>
      <c r="D10" s="61">
        <f>'2#门窗明细表 （表2.2）'!E5</f>
        <v>1380</v>
      </c>
      <c r="E10" s="61">
        <f>'2#门窗明细表 （表2.2）'!P5+'10#门窗明细表（表2.4）'!P8</f>
        <v>64</v>
      </c>
      <c r="F10" s="62">
        <f>'2#门窗明细表 （表2.2）'!Q5+'10#门窗明细表（表2.4）'!Q8</f>
        <v>76.8</v>
      </c>
      <c r="G10" s="63">
        <v>775.66</v>
      </c>
      <c r="H10" s="64">
        <v>0.118</v>
      </c>
      <c r="I10" s="63">
        <f t="shared" si="0"/>
        <v>66600.03</v>
      </c>
      <c r="J10" s="63"/>
    </row>
    <row r="11" s="5" customFormat="1" ht="23" customHeight="1" spans="1:10">
      <c r="A11" s="60">
        <v>8</v>
      </c>
      <c r="B11" s="61"/>
      <c r="C11" s="61">
        <f>'2#门窗明细表 （表2.2）'!D8</f>
        <v>1570</v>
      </c>
      <c r="D11" s="61">
        <f>'2#门窗明细表 （表2.2）'!E8</f>
        <v>1380</v>
      </c>
      <c r="E11" s="61">
        <f>'2#门窗明细表 （表2.2）'!P8</f>
        <v>41</v>
      </c>
      <c r="F11" s="62">
        <f>'2#门窗明细表 （表2.2）'!Q8</f>
        <v>88.97</v>
      </c>
      <c r="G11" s="63">
        <v>668.44</v>
      </c>
      <c r="H11" s="64">
        <v>0.118</v>
      </c>
      <c r="I11" s="63">
        <f t="shared" si="0"/>
        <v>66488.7</v>
      </c>
      <c r="J11" s="63"/>
    </row>
    <row r="12" s="5" customFormat="1" ht="23" customHeight="1" spans="1:10">
      <c r="A12" s="60">
        <v>9</v>
      </c>
      <c r="B12" s="61"/>
      <c r="C12" s="61">
        <f>'2#门窗明细表 （表2.2）'!D9</f>
        <v>2070</v>
      </c>
      <c r="D12" s="61">
        <f>'2#门窗明细表 （表2.2）'!E9</f>
        <v>1680</v>
      </c>
      <c r="E12" s="61">
        <f>'2#门窗明细表 （表2.2）'!P9</f>
        <v>30</v>
      </c>
      <c r="F12" s="62">
        <f>'2#门窗明细表 （表2.2）'!Q9</f>
        <v>104.4</v>
      </c>
      <c r="G12" s="63">
        <v>573.05</v>
      </c>
      <c r="H12" s="64">
        <v>0.118</v>
      </c>
      <c r="I12" s="63">
        <f t="shared" si="0"/>
        <v>66885.94</v>
      </c>
      <c r="J12" s="63"/>
    </row>
    <row r="13" s="5" customFormat="1" ht="23" customHeight="1" spans="1:10">
      <c r="A13" s="60">
        <v>10</v>
      </c>
      <c r="B13" s="61"/>
      <c r="C13" s="61">
        <f>'2#门窗明细表 （表2.2）'!D10</f>
        <v>3070</v>
      </c>
      <c r="D13" s="61">
        <f>'2#门窗明细表 （表2.2）'!E10</f>
        <v>1680</v>
      </c>
      <c r="E13" s="61">
        <f>'2#门窗明细表 （表2.2）'!P10</f>
        <v>16</v>
      </c>
      <c r="F13" s="62">
        <f>'2#门窗明细表 （表2.2）'!Q10</f>
        <v>82.56</v>
      </c>
      <c r="G13" s="63">
        <v>649.71</v>
      </c>
      <c r="H13" s="64">
        <v>0.118</v>
      </c>
      <c r="I13" s="63">
        <f t="shared" si="0"/>
        <v>59969.58</v>
      </c>
      <c r="J13" s="63"/>
    </row>
    <row r="14" s="5" customFormat="1" ht="23" customHeight="1" spans="1:10">
      <c r="A14" s="60">
        <v>11</v>
      </c>
      <c r="B14" s="61"/>
      <c r="C14" s="61">
        <f>'10#门窗明细表（表2.4）'!D7</f>
        <v>1170</v>
      </c>
      <c r="D14" s="61">
        <f>'10#门窗明细表（表2.4）'!E7</f>
        <v>1380</v>
      </c>
      <c r="E14" s="61">
        <f>'10#门窗明细表（表2.4）'!P7+'10#门窗明细表（表2.4）'!P11</f>
        <v>48</v>
      </c>
      <c r="F14" s="62">
        <f>'10#门窗明细表（表2.4）'!Q7+'10#门窗明细表（表2.4）'!Q11</f>
        <v>77.28</v>
      </c>
      <c r="G14" s="63">
        <v>770.31</v>
      </c>
      <c r="H14" s="64">
        <v>0.118</v>
      </c>
      <c r="I14" s="63">
        <f t="shared" si="0"/>
        <v>66554.04</v>
      </c>
      <c r="J14" s="63"/>
    </row>
    <row r="15" s="5" customFormat="1" ht="23" customHeight="1" spans="1:10">
      <c r="A15" s="60">
        <v>12</v>
      </c>
      <c r="B15" s="61"/>
      <c r="C15" s="61">
        <f>'10#门窗明细表（表2.4）'!D9</f>
        <v>570</v>
      </c>
      <c r="D15" s="61">
        <f>'10#门窗明细表（表2.4）'!E9</f>
        <v>1380</v>
      </c>
      <c r="E15" s="61">
        <f>'10#门窗明细表（表2.4）'!P9</f>
        <v>24</v>
      </c>
      <c r="F15" s="62">
        <f>'10#门窗明细表（表2.4）'!Q9</f>
        <v>18.96</v>
      </c>
      <c r="G15" s="63">
        <v>961.48</v>
      </c>
      <c r="H15" s="64">
        <v>0.118</v>
      </c>
      <c r="I15" s="63">
        <f t="shared" si="0"/>
        <v>20380.76</v>
      </c>
      <c r="J15" s="63"/>
    </row>
    <row r="16" s="5" customFormat="1" ht="23" customHeight="1" spans="1:10">
      <c r="A16" s="60">
        <v>13</v>
      </c>
      <c r="B16" s="61"/>
      <c r="C16" s="61">
        <f>'10#门窗明细表（表2.4）'!D12</f>
        <v>2070</v>
      </c>
      <c r="D16" s="61">
        <f>'10#门窗明细表（表2.4）'!E12</f>
        <v>1380</v>
      </c>
      <c r="E16" s="61">
        <f>'10#门窗明细表（表2.4）'!P12</f>
        <v>12</v>
      </c>
      <c r="F16" s="62">
        <f>'10#门窗明细表（表2.4）'!Q12</f>
        <v>34.32</v>
      </c>
      <c r="G16" s="63">
        <v>744.8</v>
      </c>
      <c r="H16" s="64">
        <v>0.118</v>
      </c>
      <c r="I16" s="63">
        <f t="shared" si="0"/>
        <v>28577.8</v>
      </c>
      <c r="J16" s="63"/>
    </row>
    <row r="17" s="5" customFormat="1" ht="23" customHeight="1" spans="1:10">
      <c r="A17" s="60">
        <v>14</v>
      </c>
      <c r="B17" s="61"/>
      <c r="C17" s="61">
        <f>'10#门窗明细表（表2.4）'!D13</f>
        <v>1570</v>
      </c>
      <c r="D17" s="61">
        <f>'10#门窗明细表（表2.4）'!E13</f>
        <v>1660</v>
      </c>
      <c r="E17" s="61">
        <f>'10#门窗明细表（表2.4）'!P13</f>
        <v>24</v>
      </c>
      <c r="F17" s="62">
        <f>'10#门窗明细表（表2.4）'!Q13</f>
        <v>62.64</v>
      </c>
      <c r="G17" s="63">
        <v>641.08</v>
      </c>
      <c r="H17" s="64">
        <v>0.118</v>
      </c>
      <c r="I17" s="63">
        <f t="shared" si="0"/>
        <v>44895.81</v>
      </c>
      <c r="J17" s="63"/>
    </row>
    <row r="18" s="5" customFormat="1" ht="23" customHeight="1" spans="1:10">
      <c r="A18" s="60">
        <v>15</v>
      </c>
      <c r="B18" s="61"/>
      <c r="C18" s="61">
        <f>'10#门窗明细表（表2.4）'!D14</f>
        <v>1420</v>
      </c>
      <c r="D18" s="61">
        <f>'10#门窗明细表（表2.4）'!E14</f>
        <v>1650</v>
      </c>
      <c r="E18" s="61">
        <f>'10#门窗明细表（表2.4）'!P14</f>
        <v>24</v>
      </c>
      <c r="F18" s="62">
        <f>'10#门窗明细表（表2.4）'!Q14</f>
        <v>56.16</v>
      </c>
      <c r="G18" s="63">
        <v>670.52</v>
      </c>
      <c r="H18" s="64">
        <v>0.118</v>
      </c>
      <c r="I18" s="63">
        <f t="shared" si="0"/>
        <v>42099.86</v>
      </c>
      <c r="J18" s="63"/>
    </row>
    <row r="19" ht="23" customHeight="1" spans="1:10">
      <c r="A19" s="60">
        <v>16</v>
      </c>
      <c r="B19" s="61" t="s">
        <v>449</v>
      </c>
      <c r="C19" s="61">
        <f>'1#门窗明细表（表2.1）'!D8</f>
        <v>1170</v>
      </c>
      <c r="D19" s="61">
        <f>'1#门窗明细表（表2.1）'!E8</f>
        <v>1380</v>
      </c>
      <c r="E19" s="61">
        <f>'1#门窗明细表（表2.1）'!P8+'1#门窗明细表（表2.1）'!P10+'9#门窗明细表（表2.3）'!P8+'9#门窗明细表（表2.3）'!P10+'10#门窗明细表（表2.4）'!P15+'10#门窗明细表（表2.4）'!P16</f>
        <v>84</v>
      </c>
      <c r="F19" s="62">
        <f>'1#门窗明细表（表2.1）'!Q8+'1#门窗明细表（表2.1）'!Q10+'9#门窗明细表（表2.3）'!Q8+'9#门窗明细表（表2.3）'!Q10+'10#门窗明细表（表2.4）'!Q15+'10#门窗明细表（表2.4）'!Q16</f>
        <v>135</v>
      </c>
      <c r="G19" s="63">
        <v>682.73</v>
      </c>
      <c r="H19" s="64">
        <v>0.118</v>
      </c>
      <c r="I19" s="63">
        <f t="shared" si="0"/>
        <v>103044.44</v>
      </c>
      <c r="J19" s="67"/>
    </row>
    <row r="20" customFormat="1" ht="23" customHeight="1" spans="1:10">
      <c r="A20" s="60">
        <v>17</v>
      </c>
      <c r="B20" s="61"/>
      <c r="C20" s="61">
        <f>'1#门窗明细表（表2.1）'!D9</f>
        <v>1170</v>
      </c>
      <c r="D20" s="61">
        <f>'1#门窗明细表（表2.1）'!E9</f>
        <v>880</v>
      </c>
      <c r="E20" s="61">
        <f>'1#门窗明细表（表2.1）'!P9+'9#门窗明细表（表2.3）'!P9</f>
        <v>4</v>
      </c>
      <c r="F20" s="62">
        <f>'1#门窗明细表（表2.1）'!Q9+'9#门窗明细表（表2.3）'!Q9</f>
        <v>4.12</v>
      </c>
      <c r="G20" s="63">
        <v>788.38</v>
      </c>
      <c r="H20" s="64">
        <v>0.118</v>
      </c>
      <c r="I20" s="63">
        <f t="shared" si="0"/>
        <v>3631.4</v>
      </c>
      <c r="J20" s="67"/>
    </row>
    <row r="21" customFormat="1" ht="23" customHeight="1" spans="1:10">
      <c r="A21" s="60">
        <v>18</v>
      </c>
      <c r="B21" s="61"/>
      <c r="C21" s="61">
        <f>'2#门窗明细表 （表2.2）'!D11</f>
        <v>970</v>
      </c>
      <c r="D21" s="61">
        <f>'2#门窗明细表 （表2.2）'!E11</f>
        <v>1380</v>
      </c>
      <c r="E21" s="61">
        <f>'2#门窗明细表 （表2.2）'!P11</f>
        <v>18</v>
      </c>
      <c r="F21" s="62">
        <f>'2#门窗明细表 （表2.2）'!Q11</f>
        <v>24.12</v>
      </c>
      <c r="G21" s="63">
        <v>745.71</v>
      </c>
      <c r="H21" s="64">
        <v>0.118</v>
      </c>
      <c r="I21" s="63">
        <f t="shared" si="0"/>
        <v>20108.94</v>
      </c>
      <c r="J21" s="67"/>
    </row>
    <row r="22" customFormat="1" ht="23" customHeight="1" spans="1:10">
      <c r="A22" s="60">
        <v>19</v>
      </c>
      <c r="B22" s="61"/>
      <c r="C22" s="61">
        <f>'2#门窗明细表 （表2.2）'!D12</f>
        <v>870</v>
      </c>
      <c r="D22" s="61">
        <f>'2#门窗明细表 （表2.2）'!E12</f>
        <v>1180</v>
      </c>
      <c r="E22" s="61">
        <f>'2#门窗明细表 （表2.2）'!P12</f>
        <v>2</v>
      </c>
      <c r="F22" s="62">
        <f>'2#门窗明细表 （表2.2）'!Q12</f>
        <v>2.06</v>
      </c>
      <c r="G22" s="63">
        <v>824.48</v>
      </c>
      <c r="H22" s="64">
        <v>0.118</v>
      </c>
      <c r="I22" s="63">
        <f t="shared" si="0"/>
        <v>1898.84</v>
      </c>
      <c r="J22" s="67"/>
    </row>
    <row r="23" customFormat="1" ht="23" customHeight="1" spans="1:10">
      <c r="A23" s="60">
        <v>20</v>
      </c>
      <c r="B23" s="61"/>
      <c r="C23" s="61">
        <f>'2#门窗明细表 （表2.2）'!D13</f>
        <v>1070</v>
      </c>
      <c r="D23" s="61">
        <f>'2#门窗明细表 （表2.2）'!E13</f>
        <v>1980</v>
      </c>
      <c r="E23" s="61">
        <f>'2#门窗明细表 （表2.2）'!P13</f>
        <v>2</v>
      </c>
      <c r="F23" s="62">
        <f>'2#门窗明细表 （表2.2）'!Q13</f>
        <v>4.24</v>
      </c>
      <c r="G23" s="63">
        <v>738.97</v>
      </c>
      <c r="H23" s="64">
        <v>0.118</v>
      </c>
      <c r="I23" s="63">
        <f t="shared" si="0"/>
        <v>3502.95</v>
      </c>
      <c r="J23" s="67"/>
    </row>
    <row r="24" s="5" customFormat="1" ht="23" customHeight="1" spans="1:10">
      <c r="A24" s="60">
        <v>21</v>
      </c>
      <c r="B24" s="61" t="s">
        <v>450</v>
      </c>
      <c r="C24" s="61">
        <f>'1#门窗明细表（表2.1）'!D11</f>
        <v>1170</v>
      </c>
      <c r="D24" s="61">
        <f>'1#门窗明细表（表2.1）'!E11</f>
        <v>1380</v>
      </c>
      <c r="E24" s="61">
        <f>'1#门窗明细表（表2.1）'!P11+'9#门窗明细表（表2.3）'!P11</f>
        <v>88</v>
      </c>
      <c r="F24" s="62">
        <f>'1#门窗明细表（表2.1）'!Q11+'9#门窗明细表（表2.3）'!Q11</f>
        <v>141.24</v>
      </c>
      <c r="G24" s="63">
        <v>780.6</v>
      </c>
      <c r="H24" s="64">
        <v>0.118</v>
      </c>
      <c r="I24" s="63">
        <f t="shared" si="0"/>
        <v>123261.67</v>
      </c>
      <c r="J24" s="63"/>
    </row>
    <row r="25" s="5" customFormat="1" ht="23" customHeight="1" spans="1:10">
      <c r="A25" s="60">
        <v>22</v>
      </c>
      <c r="B25" s="61"/>
      <c r="C25" s="61">
        <f>'10#门窗明细表（表2.4）'!D17</f>
        <v>1470</v>
      </c>
      <c r="D25" s="61">
        <f>'10#门窗明细表（表2.4）'!E17</f>
        <v>2080</v>
      </c>
      <c r="E25" s="61">
        <f>'10#门窗明细表（表2.4）'!P17</f>
        <v>24</v>
      </c>
      <c r="F25" s="62">
        <f>'10#门窗明细表（表2.4）'!Q17</f>
        <v>73.44</v>
      </c>
      <c r="G25" s="63">
        <v>764.74</v>
      </c>
      <c r="H25" s="64">
        <v>0.118</v>
      </c>
      <c r="I25" s="63">
        <f t="shared" si="0"/>
        <v>62789.68</v>
      </c>
      <c r="J25" s="63"/>
    </row>
    <row r="26" ht="23" customHeight="1" spans="1:10">
      <c r="A26" s="60">
        <v>23</v>
      </c>
      <c r="B26" s="61" t="s">
        <v>451</v>
      </c>
      <c r="C26" s="61">
        <f>'1#门窗明细表（表2.1）'!D13</f>
        <v>1770</v>
      </c>
      <c r="D26" s="61">
        <f>'1#门窗明细表（表2.1）'!E13</f>
        <v>2280</v>
      </c>
      <c r="E26" s="61">
        <f>'1#门窗明细表（表2.1）'!P13+'2#门窗明细表 （表2.2）'!P15+'9#门窗明细表（表2.3）'!P13+'10#门窗明细表（表2.4）'!P18</f>
        <v>140</v>
      </c>
      <c r="F26" s="62">
        <f>'1#门窗明细表（表2.1）'!Q13+'2#门窗明细表 （表2.2）'!Q15+'9#门窗明细表（表2.3）'!Q13+'10#门窗明细表（表2.4）'!Q18</f>
        <v>565.6</v>
      </c>
      <c r="G26" s="63">
        <v>411.05</v>
      </c>
      <c r="H26" s="64">
        <v>0.118</v>
      </c>
      <c r="I26" s="63">
        <f t="shared" si="0"/>
        <v>259923.69</v>
      </c>
      <c r="J26" s="67"/>
    </row>
    <row r="27" ht="23" customHeight="1" spans="1:10">
      <c r="A27" s="60">
        <v>24</v>
      </c>
      <c r="B27" s="61"/>
      <c r="C27" s="61">
        <f>'1#门窗明细表（表2.1）'!D14</f>
        <v>1570</v>
      </c>
      <c r="D27" s="61">
        <f>'1#门窗明细表（表2.1）'!E14</f>
        <v>2280</v>
      </c>
      <c r="E27" s="61">
        <f>'1#门窗明细表（表2.1）'!P14+'9#门窗明细表（表2.3）'!P14+'10#门窗明细表（表2.4）'!P21</f>
        <v>144</v>
      </c>
      <c r="F27" s="62">
        <f>'1#门窗明细表（表2.1）'!Q14+'9#门窗明细表（表2.3）'!Q14+'10#门窗明细表（表2.4）'!Q21</f>
        <v>515.52</v>
      </c>
      <c r="G27" s="63">
        <v>424.58</v>
      </c>
      <c r="H27" s="64">
        <v>0.118</v>
      </c>
      <c r="I27" s="63">
        <f t="shared" si="0"/>
        <v>244707.26</v>
      </c>
      <c r="J27" s="67"/>
    </row>
    <row r="28" ht="23" customHeight="1" spans="1:10">
      <c r="A28" s="60">
        <v>25</v>
      </c>
      <c r="B28" s="61"/>
      <c r="C28" s="61">
        <f>'10#门窗明细表（表2.4）'!D20</f>
        <v>2070</v>
      </c>
      <c r="D28" s="61">
        <f>'10#门窗明细表（表2.4）'!E20</f>
        <v>2280</v>
      </c>
      <c r="E28" s="61">
        <f>'10#门窗明细表（表2.4）'!P20</f>
        <v>24</v>
      </c>
      <c r="F28" s="62">
        <f>'10#门窗明细表（表2.4）'!Q20</f>
        <v>113.28</v>
      </c>
      <c r="G28" s="63">
        <v>394.5</v>
      </c>
      <c r="H28" s="64">
        <v>0.118</v>
      </c>
      <c r="I28" s="63">
        <f t="shared" si="0"/>
        <v>49962.26</v>
      </c>
      <c r="J28" s="67"/>
    </row>
    <row r="29" ht="23" customHeight="1" spans="1:10">
      <c r="A29" s="60">
        <v>26</v>
      </c>
      <c r="B29" s="61"/>
      <c r="C29" s="61">
        <f>'10#门窗明细表（表2.4）'!D22</f>
        <v>1470</v>
      </c>
      <c r="D29" s="61">
        <f>'10#门窗明细表（表2.4）'!E22</f>
        <v>2280</v>
      </c>
      <c r="E29" s="61">
        <f>'10#门窗明细表（表2.4）'!P22</f>
        <v>24</v>
      </c>
      <c r="F29" s="62">
        <f>'10#门窗明细表（表2.4）'!Q22</f>
        <v>80.4</v>
      </c>
      <c r="G29" s="63">
        <v>433.11</v>
      </c>
      <c r="H29" s="64">
        <v>0.118</v>
      </c>
      <c r="I29" s="63">
        <f t="shared" si="0"/>
        <v>38931.05</v>
      </c>
      <c r="J29" s="67"/>
    </row>
    <row r="30" ht="29" customHeight="1" spans="1:10">
      <c r="A30" s="60">
        <v>27</v>
      </c>
      <c r="B30" s="61" t="s">
        <v>452</v>
      </c>
      <c r="C30" s="61">
        <f>'1#门窗明细表（表2.1）'!D12</f>
        <v>2370</v>
      </c>
      <c r="D30" s="61">
        <f>'1#门窗明细表（表2.1）'!E12</f>
        <v>2280</v>
      </c>
      <c r="E30" s="61">
        <f>'1#门窗明细表（表2.1）'!P12+'2#门窗明细表 （表2.2）'!P14+'9#门窗明细表（表2.3）'!P12+'10#门窗明细表（表2.4）'!P19</f>
        <v>142</v>
      </c>
      <c r="F30" s="62">
        <f>'1#门窗明细表（表2.1）'!Q12+'2#门窗明细表 （表2.2）'!Q14+'9#门窗明细表（表2.3）'!Q12+'10#门窗明细表（表2.4）'!Q19</f>
        <v>699.6</v>
      </c>
      <c r="G30" s="63">
        <v>394.22</v>
      </c>
      <c r="H30" s="64">
        <v>0.118</v>
      </c>
      <c r="I30" s="63">
        <f t="shared" si="0"/>
        <v>308340.28</v>
      </c>
      <c r="J30" s="67"/>
    </row>
    <row r="31" s="42" customFormat="1" ht="23" customHeight="1" spans="1:10">
      <c r="A31" s="65">
        <v>28</v>
      </c>
      <c r="B31" s="22" t="s">
        <v>429</v>
      </c>
      <c r="C31" s="22"/>
      <c r="D31" s="22"/>
      <c r="E31" s="22"/>
      <c r="F31" s="22">
        <f>SUM(F4:F30)</f>
        <v>3865.01</v>
      </c>
      <c r="G31" s="66"/>
      <c r="H31" s="31"/>
      <c r="I31" s="66">
        <f>SUM(I4:I30)</f>
        <v>2410250.75</v>
      </c>
      <c r="J31" s="31"/>
    </row>
  </sheetData>
  <sheetProtection selectLockedCells="1"/>
  <mergeCells count="11">
    <mergeCell ref="A1:I1"/>
    <mergeCell ref="C2:D2"/>
    <mergeCell ref="A2:A3"/>
    <mergeCell ref="B2:B3"/>
    <mergeCell ref="B4:B6"/>
    <mergeCell ref="B7:B18"/>
    <mergeCell ref="B19:B23"/>
    <mergeCell ref="B24:B25"/>
    <mergeCell ref="B26:B29"/>
    <mergeCell ref="E2:E3"/>
    <mergeCell ref="J2:J3"/>
  </mergeCells>
  <printOptions horizontalCentered="1"/>
  <pageMargins left="0.393055555555556" right="0.393055555555556" top="0.472222222222222" bottom="0.472222222222222" header="0.511805555555556" footer="0.511805555555556"/>
  <pageSetup paperSize="9" scale="76" fitToHeight="0" orientation="portrait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opLeftCell="A13" workbookViewId="0">
      <selection activeCell="J28" sqref="J28"/>
    </sheetView>
  </sheetViews>
  <sheetFormatPr defaultColWidth="9" defaultRowHeight="14.25"/>
  <cols>
    <col min="1" max="1" width="4.125" style="3" customWidth="1"/>
    <col min="2" max="2" width="14.375" style="3" customWidth="1"/>
    <col min="3" max="4" width="8.125" style="3" customWidth="1"/>
    <col min="5" max="5" width="5.875" style="3" customWidth="1"/>
    <col min="6" max="7" width="10.5" style="3" customWidth="1"/>
    <col min="8" max="8" width="8.75" style="3" customWidth="1"/>
    <col min="9" max="9" width="12.875" style="3" customWidth="1"/>
    <col min="10" max="10" width="9.75" style="3" customWidth="1"/>
    <col min="11" max="11" width="8.625" style="3" customWidth="1"/>
    <col min="12" max="12" width="9.375" style="3" customWidth="1"/>
    <col min="13" max="13" width="10" style="3" customWidth="1"/>
    <col min="14" max="14" width="4.125" style="3" customWidth="1"/>
    <col min="15" max="16384" width="9" style="3"/>
  </cols>
  <sheetData>
    <row r="1" s="3" customFormat="1" ht="19" customHeight="1" spans="1:14">
      <c r="A1" s="42" t="s">
        <v>453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="38" customFormat="1" ht="37" customHeight="1" spans="1:14">
      <c r="A2" s="43" t="s">
        <v>1</v>
      </c>
      <c r="B2" s="43" t="s">
        <v>434</v>
      </c>
      <c r="C2" s="43" t="s">
        <v>435</v>
      </c>
      <c r="D2" s="43"/>
      <c r="E2" s="43" t="s">
        <v>436</v>
      </c>
      <c r="F2" s="44" t="s">
        <v>437</v>
      </c>
      <c r="G2" s="43" t="s">
        <v>438</v>
      </c>
      <c r="H2" s="43" t="s">
        <v>439</v>
      </c>
      <c r="I2" s="43" t="s">
        <v>440</v>
      </c>
      <c r="J2" s="55" t="s">
        <v>454</v>
      </c>
      <c r="K2" s="55" t="s">
        <v>455</v>
      </c>
      <c r="L2" s="55" t="s">
        <v>456</v>
      </c>
      <c r="M2" s="55" t="s">
        <v>457</v>
      </c>
      <c r="N2" s="43" t="s">
        <v>347</v>
      </c>
    </row>
    <row r="3" s="38" customFormat="1" ht="29" customHeight="1" spans="1:14">
      <c r="A3" s="43"/>
      <c r="B3" s="43"/>
      <c r="C3" s="43" t="s">
        <v>441</v>
      </c>
      <c r="D3" s="43" t="s">
        <v>442</v>
      </c>
      <c r="E3" s="43"/>
      <c r="F3" s="43" t="s">
        <v>443</v>
      </c>
      <c r="G3" s="45" t="s">
        <v>444</v>
      </c>
      <c r="H3" s="45" t="s">
        <v>445</v>
      </c>
      <c r="I3" s="45" t="s">
        <v>458</v>
      </c>
      <c r="J3" s="45" t="s">
        <v>459</v>
      </c>
      <c r="K3" s="45" t="s">
        <v>460</v>
      </c>
      <c r="L3" s="43" t="s">
        <v>461</v>
      </c>
      <c r="M3" s="43" t="s">
        <v>462</v>
      </c>
      <c r="N3" s="43"/>
    </row>
    <row r="4" s="39" customFormat="1" ht="29" customHeight="1" spans="1:14">
      <c r="A4" s="46">
        <v>1</v>
      </c>
      <c r="B4" s="47" t="s">
        <v>447</v>
      </c>
      <c r="C4" s="47">
        <f>'1#门窗明细表（表2.1）'!D4</f>
        <v>570</v>
      </c>
      <c r="D4" s="47">
        <f>'1#门窗明细表（表2.1）'!E4</f>
        <v>1380</v>
      </c>
      <c r="E4" s="47">
        <f>+'9#门窗明细表（表2.3）'!P4+'10#门窗明细表（表2.4）'!P6</f>
        <v>72</v>
      </c>
      <c r="F4" s="48">
        <f>'9#门窗明细表（表2.3）'!Q4+'10#门窗明细表（表2.4）'!Q6</f>
        <v>56.88</v>
      </c>
      <c r="G4" s="49">
        <v>767.69</v>
      </c>
      <c r="H4" s="50">
        <v>0.118</v>
      </c>
      <c r="I4" s="49">
        <f>F4*G4*(1+H4)</f>
        <v>48818.82</v>
      </c>
      <c r="J4" s="49">
        <f>[1]综合单价分析表!$E$8+[1]综合单价分析表!$E$9+[1]综合单价分析表!$E$10</f>
        <v>16.57</v>
      </c>
      <c r="K4" s="49">
        <f>J4*F4/1000</f>
        <v>0.94</v>
      </c>
      <c r="L4" s="49">
        <f>20140-18400*1.03</f>
        <v>1188</v>
      </c>
      <c r="M4" s="49">
        <f>L4*K4</f>
        <v>1116.72</v>
      </c>
      <c r="N4" s="56"/>
    </row>
    <row r="5" s="40" customFormat="1" ht="29" customHeight="1" spans="1:14">
      <c r="A5" s="46">
        <v>2</v>
      </c>
      <c r="B5" s="47"/>
      <c r="C5" s="47">
        <f>'10#门窗明细表（表2.4）'!D4</f>
        <v>870</v>
      </c>
      <c r="D5" s="47">
        <f>'10#门窗明细表（表2.4）'!E4</f>
        <v>1380</v>
      </c>
      <c r="E5" s="47">
        <f>'10#门窗明细表（表2.4）'!P4</f>
        <v>24</v>
      </c>
      <c r="F5" s="48">
        <f>'10#门窗明细表（表2.4）'!Q4</f>
        <v>28.8</v>
      </c>
      <c r="G5" s="49">
        <v>636.47</v>
      </c>
      <c r="H5" s="50">
        <v>0.118</v>
      </c>
      <c r="I5" s="49">
        <f t="shared" ref="I4:I30" si="0">F5*G5*(1+H5)</f>
        <v>20493.32</v>
      </c>
      <c r="J5" s="49">
        <f>[1]综合单价分析表!$E$43+[1]综合单价分析表!$E$44+[1]综合单价分析表!$E$45</f>
        <v>13.16</v>
      </c>
      <c r="K5" s="49">
        <f t="shared" ref="K5:K31" si="1">J5*F5/1000</f>
        <v>0.38</v>
      </c>
      <c r="L5" s="49">
        <f t="shared" ref="L5:L14" si="2">20140-18400*1.03</f>
        <v>1188</v>
      </c>
      <c r="M5" s="49">
        <f t="shared" ref="M5:M31" si="3">L5*K5</f>
        <v>451.44</v>
      </c>
      <c r="N5" s="56"/>
    </row>
    <row r="6" s="40" customFormat="1" ht="29" customHeight="1" spans="1:14">
      <c r="A6" s="46">
        <v>3</v>
      </c>
      <c r="B6" s="47"/>
      <c r="C6" s="47">
        <f>'10#门窗明细表（表2.4）'!D5</f>
        <v>470</v>
      </c>
      <c r="D6" s="47">
        <f>'10#门窗明细表（表2.4）'!E5</f>
        <v>1380</v>
      </c>
      <c r="E6" s="47">
        <f>'10#门窗明细表（表2.4）'!P5</f>
        <v>24</v>
      </c>
      <c r="F6" s="48">
        <f>'10#门窗明细表（表2.4）'!Q5</f>
        <v>15.6</v>
      </c>
      <c r="G6" s="49">
        <v>842.34</v>
      </c>
      <c r="H6" s="50">
        <v>0.118</v>
      </c>
      <c r="I6" s="49">
        <f t="shared" si="0"/>
        <v>14691.08</v>
      </c>
      <c r="J6" s="49">
        <f>[1]综合单价分析表!$E$78+[1]综合单价分析表!$E$79+[1]综合单价分析表!$E$80</f>
        <v>18.5</v>
      </c>
      <c r="K6" s="49">
        <f t="shared" si="1"/>
        <v>0.29</v>
      </c>
      <c r="L6" s="49">
        <f t="shared" si="2"/>
        <v>1188</v>
      </c>
      <c r="M6" s="49">
        <f t="shared" si="3"/>
        <v>344.52</v>
      </c>
      <c r="N6" s="56"/>
    </row>
    <row r="7" s="41" customFormat="1" ht="29" customHeight="1" spans="1:14">
      <c r="A7" s="46">
        <v>4</v>
      </c>
      <c r="B7" s="47" t="s">
        <v>448</v>
      </c>
      <c r="C7" s="47">
        <f>'1#门窗明细表（表2.1）'!D5</f>
        <v>1470</v>
      </c>
      <c r="D7" s="47">
        <f>'1#门窗明细表（表2.1）'!E5</f>
        <v>1380</v>
      </c>
      <c r="E7" s="47">
        <f>+'9#门窗明细表（表2.3）'!P5+'10#门窗明细表（表2.4）'!P10</f>
        <v>60</v>
      </c>
      <c r="F7" s="48">
        <f>'9#门窗明细表（表2.3）'!Q5+'10#门窗明细表（表2.4）'!Q10</f>
        <v>121.8</v>
      </c>
      <c r="G7" s="49">
        <v>514.47</v>
      </c>
      <c r="H7" s="50">
        <v>0.118</v>
      </c>
      <c r="I7" s="49">
        <f t="shared" si="0"/>
        <v>70056.61</v>
      </c>
      <c r="J7" s="49">
        <f>[1]综合单价分析表!$E$113+[1]综合单价分析表!$E$114+[1]综合单价分析表!$E$115</f>
        <v>9.79</v>
      </c>
      <c r="K7" s="49">
        <f t="shared" si="1"/>
        <v>1.19</v>
      </c>
      <c r="L7" s="49">
        <f t="shared" si="2"/>
        <v>1188</v>
      </c>
      <c r="M7" s="49">
        <f t="shared" si="3"/>
        <v>1413.72</v>
      </c>
      <c r="N7" s="49"/>
    </row>
    <row r="8" s="41" customFormat="1" ht="29" customHeight="1" spans="1:14">
      <c r="A8" s="46">
        <v>5</v>
      </c>
      <c r="B8" s="47"/>
      <c r="C8" s="47">
        <f>'1#门窗明细表（表2.1）'!D6</f>
        <v>1970</v>
      </c>
      <c r="D8" s="47">
        <f>'1#门窗明细表（表2.1）'!E6</f>
        <v>1680</v>
      </c>
      <c r="E8" s="47">
        <f>'9#门窗明细表（表2.3）'!P6</f>
        <v>24</v>
      </c>
      <c r="F8" s="48">
        <f>'9#门窗明细表（表2.3）'!Q6</f>
        <v>78.72</v>
      </c>
      <c r="G8" s="49">
        <v>435.5</v>
      </c>
      <c r="H8" s="50">
        <v>0.118</v>
      </c>
      <c r="I8" s="49">
        <f t="shared" si="0"/>
        <v>38327.9</v>
      </c>
      <c r="J8" s="49">
        <f>[1]综合单价分析表!$E$148+[1]综合单价分析表!$E$149+[1]综合单价分析表!$E$150</f>
        <v>6.98</v>
      </c>
      <c r="K8" s="49">
        <f t="shared" si="1"/>
        <v>0.55</v>
      </c>
      <c r="L8" s="49">
        <f t="shared" si="2"/>
        <v>1188</v>
      </c>
      <c r="M8" s="49">
        <f t="shared" si="3"/>
        <v>653.4</v>
      </c>
      <c r="N8" s="49"/>
    </row>
    <row r="9" s="41" customFormat="1" ht="29" customHeight="1" spans="1:14">
      <c r="A9" s="46">
        <v>6</v>
      </c>
      <c r="B9" s="47"/>
      <c r="C9" s="47">
        <f>'1#门窗明细表（表2.1）'!D7</f>
        <v>3170</v>
      </c>
      <c r="D9" s="47">
        <f>'1#门窗明细表（表2.1）'!E7</f>
        <v>1680</v>
      </c>
      <c r="E9" s="47">
        <f>+'9#门窗明细表（表2.3）'!P7</f>
        <v>24</v>
      </c>
      <c r="F9" s="48">
        <f>'9#门窗明细表（表2.3）'!Q7</f>
        <v>126</v>
      </c>
      <c r="G9" s="49">
        <v>477.37</v>
      </c>
      <c r="H9" s="50">
        <v>0.118</v>
      </c>
      <c r="I9" s="49">
        <f t="shared" si="0"/>
        <v>67246.16</v>
      </c>
      <c r="J9" s="49">
        <f>[1]综合单价分析表!$E$183+[1]综合单价分析表!$E$184+[1]综合单价分析表!$E$185</f>
        <v>8.66</v>
      </c>
      <c r="K9" s="49">
        <f t="shared" si="1"/>
        <v>1.09</v>
      </c>
      <c r="L9" s="49">
        <f t="shared" si="2"/>
        <v>1188</v>
      </c>
      <c r="M9" s="49">
        <f t="shared" si="3"/>
        <v>1294.92</v>
      </c>
      <c r="N9" s="49"/>
    </row>
    <row r="10" s="41" customFormat="1" ht="29" customHeight="1" spans="1:14">
      <c r="A10" s="46">
        <v>7</v>
      </c>
      <c r="B10" s="47"/>
      <c r="C10" s="47">
        <f>'2#门窗明细表 （表2.2）'!D5</f>
        <v>870</v>
      </c>
      <c r="D10" s="47">
        <f>'2#门窗明细表 （表2.2）'!E5</f>
        <v>1380</v>
      </c>
      <c r="E10" s="47">
        <f>'10#门窗明细表（表2.4）'!P8</f>
        <v>24</v>
      </c>
      <c r="F10" s="48">
        <f>'10#门窗明细表（表2.4）'!Q8</f>
        <v>28.8</v>
      </c>
      <c r="G10" s="49">
        <v>578.16</v>
      </c>
      <c r="H10" s="50">
        <v>0.118</v>
      </c>
      <c r="I10" s="49">
        <f t="shared" si="0"/>
        <v>18615.83</v>
      </c>
      <c r="J10" s="49">
        <f>[1]综合单价分析表!$E$218+[1]综合单价分析表!$E$219+[1]综合单价分析表!$E$220</f>
        <v>10.76</v>
      </c>
      <c r="K10" s="49">
        <f t="shared" si="1"/>
        <v>0.31</v>
      </c>
      <c r="L10" s="49">
        <f t="shared" si="2"/>
        <v>1188</v>
      </c>
      <c r="M10" s="49">
        <f t="shared" si="3"/>
        <v>368.28</v>
      </c>
      <c r="N10" s="49"/>
    </row>
    <row r="11" s="41" customFormat="1" ht="29" customHeight="1" spans="1:14">
      <c r="A11" s="46">
        <v>8</v>
      </c>
      <c r="B11" s="47"/>
      <c r="C11" s="47">
        <f>'2#门窗明细表 （表2.2）'!D8</f>
        <v>1570</v>
      </c>
      <c r="D11" s="47">
        <f>'2#门窗明细表 （表2.2）'!E8</f>
        <v>1380</v>
      </c>
      <c r="E11" s="47">
        <v>0</v>
      </c>
      <c r="F11" s="48"/>
      <c r="G11" s="49">
        <v>498.24</v>
      </c>
      <c r="H11" s="50">
        <v>0.118</v>
      </c>
      <c r="I11" s="49">
        <f t="shared" si="0"/>
        <v>0</v>
      </c>
      <c r="J11" s="49">
        <f>[1]综合单价分析表!$E$253+[1]综合单价分析表!$E$254+[1]综合单价分析表!$E$255</f>
        <v>9.31</v>
      </c>
      <c r="K11" s="49">
        <f t="shared" si="1"/>
        <v>0</v>
      </c>
      <c r="L11" s="49">
        <f t="shared" si="2"/>
        <v>1188</v>
      </c>
      <c r="M11" s="49">
        <f t="shared" si="3"/>
        <v>0</v>
      </c>
      <c r="N11" s="49"/>
    </row>
    <row r="12" s="41" customFormat="1" ht="29" customHeight="1" spans="1:14">
      <c r="A12" s="46">
        <v>9</v>
      </c>
      <c r="B12" s="47"/>
      <c r="C12" s="47">
        <f>'2#门窗明细表 （表2.2）'!D9</f>
        <v>2070</v>
      </c>
      <c r="D12" s="47">
        <f>'2#门窗明细表 （表2.2）'!E9</f>
        <v>1680</v>
      </c>
      <c r="E12" s="47">
        <v>0</v>
      </c>
      <c r="F12" s="48"/>
      <c r="G12" s="49">
        <v>427.14</v>
      </c>
      <c r="H12" s="50">
        <v>0.118</v>
      </c>
      <c r="I12" s="49">
        <f t="shared" si="0"/>
        <v>0</v>
      </c>
      <c r="J12" s="49">
        <f>[1]综合单价分析表!$E$288+[1]综合单价分析表!$E$289+[1]综合单价分析表!$E$290</f>
        <v>6.72</v>
      </c>
      <c r="K12" s="49">
        <f t="shared" si="1"/>
        <v>0</v>
      </c>
      <c r="L12" s="49">
        <f t="shared" si="2"/>
        <v>1188</v>
      </c>
      <c r="M12" s="49">
        <f t="shared" si="3"/>
        <v>0</v>
      </c>
      <c r="N12" s="49"/>
    </row>
    <row r="13" s="41" customFormat="1" ht="29" customHeight="1" spans="1:14">
      <c r="A13" s="46">
        <v>10</v>
      </c>
      <c r="B13" s="47"/>
      <c r="C13" s="47">
        <f>'2#门窗明细表 （表2.2）'!D10</f>
        <v>3070</v>
      </c>
      <c r="D13" s="47">
        <f>'2#门窗明细表 （表2.2）'!E10</f>
        <v>1680</v>
      </c>
      <c r="E13" s="47">
        <v>0</v>
      </c>
      <c r="F13" s="48"/>
      <c r="G13" s="49">
        <v>484.28</v>
      </c>
      <c r="H13" s="50">
        <v>0.118</v>
      </c>
      <c r="I13" s="49">
        <f t="shared" si="0"/>
        <v>0</v>
      </c>
      <c r="J13" s="49">
        <f>[1]综合单价分析表!$E$323+[1]综合单价分析表!$E$324+[1]综合单价分析表!$E$325</f>
        <v>8.9</v>
      </c>
      <c r="K13" s="49">
        <f t="shared" si="1"/>
        <v>0</v>
      </c>
      <c r="L13" s="49">
        <f t="shared" si="2"/>
        <v>1188</v>
      </c>
      <c r="M13" s="49">
        <f t="shared" si="3"/>
        <v>0</v>
      </c>
      <c r="N13" s="49"/>
    </row>
    <row r="14" s="41" customFormat="1" ht="29" customHeight="1" spans="1:14">
      <c r="A14" s="46">
        <v>11</v>
      </c>
      <c r="B14" s="47"/>
      <c r="C14" s="47">
        <f>'10#门窗明细表（表2.4）'!D7</f>
        <v>1170</v>
      </c>
      <c r="D14" s="47">
        <f>'10#门窗明细表（表2.4）'!E7</f>
        <v>1380</v>
      </c>
      <c r="E14" s="47">
        <f>'10#门窗明细表（表2.4）'!P7+'10#门窗明细表（表2.4）'!P11</f>
        <v>48</v>
      </c>
      <c r="F14" s="48">
        <f>'10#门窗明细表（表2.4）'!Q7+'10#门窗明细表（表2.4）'!Q11</f>
        <v>77.28</v>
      </c>
      <c r="G14" s="49">
        <v>574.17</v>
      </c>
      <c r="H14" s="50">
        <v>0.118</v>
      </c>
      <c r="I14" s="49">
        <f t="shared" si="0"/>
        <v>49607.74</v>
      </c>
      <c r="J14" s="49">
        <f>[1]综合单价分析表!$E$358+[1]综合单价分析表!$E$359+[1]综合单价分析表!$E$360</f>
        <v>11.68</v>
      </c>
      <c r="K14" s="49">
        <f t="shared" si="1"/>
        <v>0.9</v>
      </c>
      <c r="L14" s="49">
        <f t="shared" si="2"/>
        <v>1188</v>
      </c>
      <c r="M14" s="49">
        <f t="shared" si="3"/>
        <v>1069.2</v>
      </c>
      <c r="N14" s="49"/>
    </row>
    <row r="15" s="41" customFormat="1" ht="29" customHeight="1" spans="1:14">
      <c r="A15" s="46">
        <v>12</v>
      </c>
      <c r="B15" s="47"/>
      <c r="C15" s="47">
        <f>'10#门窗明细表（表2.4）'!D9</f>
        <v>570</v>
      </c>
      <c r="D15" s="47">
        <f>'10#门窗明细表（表2.4）'!E9</f>
        <v>1380</v>
      </c>
      <c r="E15" s="47">
        <f>'10#门窗明细表（表2.4）'!P9</f>
        <v>24</v>
      </c>
      <c r="F15" s="48">
        <f>'10#门窗明细表（表2.4）'!Q9</f>
        <v>18.96</v>
      </c>
      <c r="G15" s="49">
        <v>716.67</v>
      </c>
      <c r="H15" s="50">
        <v>0.118</v>
      </c>
      <c r="I15" s="49">
        <f t="shared" si="0"/>
        <v>15191.45</v>
      </c>
      <c r="J15" s="49">
        <f>[1]综合单价分析表!$E$393+[1]综合单价分析表!$E$394+[1]综合单价分析表!$E$395</f>
        <v>14.35</v>
      </c>
      <c r="K15" s="49">
        <f t="shared" si="1"/>
        <v>0.27</v>
      </c>
      <c r="L15" s="49">
        <f t="shared" ref="L15:L24" si="4">20140-18400*1.03</f>
        <v>1188</v>
      </c>
      <c r="M15" s="49">
        <f t="shared" si="3"/>
        <v>320.76</v>
      </c>
      <c r="N15" s="49"/>
    </row>
    <row r="16" s="41" customFormat="1" ht="29" customHeight="1" spans="1:14">
      <c r="A16" s="46">
        <v>13</v>
      </c>
      <c r="B16" s="47"/>
      <c r="C16" s="47">
        <f>'10#门窗明细表（表2.4）'!D12</f>
        <v>2070</v>
      </c>
      <c r="D16" s="47">
        <f>'10#门窗明细表（表2.4）'!E12</f>
        <v>1380</v>
      </c>
      <c r="E16" s="47">
        <f>'10#门窗明细表（表2.4）'!P12</f>
        <v>12</v>
      </c>
      <c r="F16" s="48">
        <f>'10#门窗明细表（表2.4）'!Q12</f>
        <v>34.32</v>
      </c>
      <c r="G16" s="49">
        <v>555.16</v>
      </c>
      <c r="H16" s="50">
        <v>0.118</v>
      </c>
      <c r="I16" s="49">
        <f t="shared" si="0"/>
        <v>21301.36</v>
      </c>
      <c r="J16" s="49">
        <f>[1]综合单价分析表!$E$428+[1]综合单价分析表!$E$429+[1]综合单价分析表!$E$430</f>
        <v>10.73</v>
      </c>
      <c r="K16" s="49">
        <f t="shared" si="1"/>
        <v>0.37</v>
      </c>
      <c r="L16" s="49">
        <f t="shared" si="4"/>
        <v>1188</v>
      </c>
      <c r="M16" s="49">
        <f t="shared" si="3"/>
        <v>439.56</v>
      </c>
      <c r="N16" s="49"/>
    </row>
    <row r="17" s="41" customFormat="1" ht="29" customHeight="1" spans="1:14">
      <c r="A17" s="46">
        <v>14</v>
      </c>
      <c r="B17" s="47"/>
      <c r="C17" s="47">
        <f>'10#门窗明细表（表2.4）'!D13</f>
        <v>1570</v>
      </c>
      <c r="D17" s="47">
        <f>'10#门窗明细表（表2.4）'!E13</f>
        <v>1660</v>
      </c>
      <c r="E17" s="47">
        <f>'10#门窗明细表（表2.4）'!P13</f>
        <v>24</v>
      </c>
      <c r="F17" s="48">
        <f>'10#门窗明细表（表2.4）'!Q13</f>
        <v>62.64</v>
      </c>
      <c r="G17" s="49">
        <v>477.85</v>
      </c>
      <c r="H17" s="50">
        <v>0.118</v>
      </c>
      <c r="I17" s="49">
        <f t="shared" si="0"/>
        <v>33464.56</v>
      </c>
      <c r="J17" s="49">
        <f>[1]综合单价分析表!$E$463+[1]综合单价分析表!$E$464+[1]综合单价分析表!$E$465</f>
        <v>8.35</v>
      </c>
      <c r="K17" s="49">
        <f t="shared" si="1"/>
        <v>0.52</v>
      </c>
      <c r="L17" s="49">
        <f t="shared" si="4"/>
        <v>1188</v>
      </c>
      <c r="M17" s="49">
        <f t="shared" si="3"/>
        <v>617.76</v>
      </c>
      <c r="N17" s="49"/>
    </row>
    <row r="18" s="41" customFormat="1" ht="29" customHeight="1" spans="1:14">
      <c r="A18" s="46">
        <v>15</v>
      </c>
      <c r="B18" s="47"/>
      <c r="C18" s="47">
        <f>'10#门窗明细表（表2.4）'!D14</f>
        <v>1420</v>
      </c>
      <c r="D18" s="47">
        <f>'10#门窗明细表（表2.4）'!E14</f>
        <v>1650</v>
      </c>
      <c r="E18" s="47">
        <f>'10#门窗明细表（表2.4）'!P14</f>
        <v>24</v>
      </c>
      <c r="F18" s="48">
        <f>'10#门窗明细表（表2.4）'!Q14</f>
        <v>56.16</v>
      </c>
      <c r="G18" s="49">
        <v>499.79</v>
      </c>
      <c r="H18" s="50">
        <v>0.118</v>
      </c>
      <c r="I18" s="49">
        <f t="shared" si="0"/>
        <v>31380.25</v>
      </c>
      <c r="J18" s="49">
        <f>[1]综合单价分析表!$E$498+[1]综合单价分析表!$E$499+[1]综合单价分析表!$E$500</f>
        <v>9.09</v>
      </c>
      <c r="K18" s="49">
        <f t="shared" si="1"/>
        <v>0.51</v>
      </c>
      <c r="L18" s="49">
        <f t="shared" si="4"/>
        <v>1188</v>
      </c>
      <c r="M18" s="49">
        <f t="shared" si="3"/>
        <v>605.88</v>
      </c>
      <c r="N18" s="49"/>
    </row>
    <row r="19" s="39" customFormat="1" ht="29" customHeight="1" spans="1:14">
      <c r="A19" s="46">
        <v>16</v>
      </c>
      <c r="B19" s="47" t="s">
        <v>449</v>
      </c>
      <c r="C19" s="47">
        <f>'1#门窗明细表（表2.1）'!D8</f>
        <v>1170</v>
      </c>
      <c r="D19" s="47">
        <f>'1#门窗明细表（表2.1）'!E8</f>
        <v>1380</v>
      </c>
      <c r="E19" s="47">
        <f>'9#门窗明细表（表2.3）'!P8+'9#门窗明细表（表2.3）'!P10+'10#门窗明细表（表2.4）'!P15+'10#门窗明细表（表2.4）'!P16</f>
        <v>58</v>
      </c>
      <c r="F19" s="48">
        <f>'9#门窗明细表（表2.3）'!Q8+'9#门窗明细表（表2.3）'!Q10+'10#门窗明细表（表2.4）'!Q15+'10#门窗明细表（表2.4）'!Q16</f>
        <v>93.14</v>
      </c>
      <c r="G19" s="49">
        <v>508.89</v>
      </c>
      <c r="H19" s="50">
        <v>0.118</v>
      </c>
      <c r="I19" s="49">
        <f t="shared" si="0"/>
        <v>52990.98</v>
      </c>
      <c r="J19" s="49">
        <f>[1]综合单价分析表!$E$533+[1]综合单价分析表!$E$534+[1]综合单价分析表!$E$535</f>
        <v>10</v>
      </c>
      <c r="K19" s="49">
        <f t="shared" si="1"/>
        <v>0.93</v>
      </c>
      <c r="L19" s="49">
        <f t="shared" si="4"/>
        <v>1188</v>
      </c>
      <c r="M19" s="49">
        <f t="shared" si="3"/>
        <v>1104.84</v>
      </c>
      <c r="N19" s="56"/>
    </row>
    <row r="20" s="40" customFormat="1" ht="29" customHeight="1" spans="1:14">
      <c r="A20" s="46">
        <v>17</v>
      </c>
      <c r="B20" s="47"/>
      <c r="C20" s="47">
        <f>'1#门窗明细表（表2.1）'!D9</f>
        <v>1170</v>
      </c>
      <c r="D20" s="47">
        <f>'1#门窗明细表（表2.1）'!E9</f>
        <v>880</v>
      </c>
      <c r="E20" s="47">
        <f>'1#门窗明细表（表2.1）'!P9+'9#门窗明细表（表2.3）'!P9</f>
        <v>4</v>
      </c>
      <c r="F20" s="48">
        <f>'9#门窗明细表（表2.3）'!Q9</f>
        <v>2.06</v>
      </c>
      <c r="G20" s="49">
        <v>587.64</v>
      </c>
      <c r="H20" s="50">
        <v>0.118</v>
      </c>
      <c r="I20" s="49">
        <f t="shared" si="0"/>
        <v>1353.38</v>
      </c>
      <c r="J20" s="49">
        <f>[1]综合单价分析表!$E$568+[1]综合单价分析表!$E$569+[1]综合单价分析表!$E$570</f>
        <v>11.88</v>
      </c>
      <c r="K20" s="49">
        <f t="shared" si="1"/>
        <v>0.02</v>
      </c>
      <c r="L20" s="49">
        <f t="shared" si="4"/>
        <v>1188</v>
      </c>
      <c r="M20" s="49">
        <f t="shared" si="3"/>
        <v>23.76</v>
      </c>
      <c r="N20" s="56"/>
    </row>
    <row r="21" s="40" customFormat="1" ht="29" customHeight="1" spans="1:14">
      <c r="A21" s="46">
        <v>18</v>
      </c>
      <c r="B21" s="47"/>
      <c r="C21" s="47">
        <f>'2#门窗明细表 （表2.2）'!D11</f>
        <v>970</v>
      </c>
      <c r="D21" s="47">
        <f>'2#门窗明细表 （表2.2）'!E11</f>
        <v>1380</v>
      </c>
      <c r="E21" s="47"/>
      <c r="F21" s="48"/>
      <c r="G21" s="49">
        <v>555.84</v>
      </c>
      <c r="H21" s="50">
        <v>0.118</v>
      </c>
      <c r="I21" s="49">
        <f t="shared" si="0"/>
        <v>0</v>
      </c>
      <c r="J21" s="49">
        <f>[1]综合单价分析表!$E$603+[1]综合单价分析表!$E$604+[1]综合单价分析表!$E$605</f>
        <v>11.38</v>
      </c>
      <c r="K21" s="49">
        <f t="shared" si="1"/>
        <v>0</v>
      </c>
      <c r="L21" s="49">
        <f t="shared" si="4"/>
        <v>1188</v>
      </c>
      <c r="M21" s="49">
        <f t="shared" si="3"/>
        <v>0</v>
      </c>
      <c r="N21" s="56"/>
    </row>
    <row r="22" s="40" customFormat="1" ht="29" customHeight="1" spans="1:14">
      <c r="A22" s="46">
        <v>19</v>
      </c>
      <c r="B22" s="47"/>
      <c r="C22" s="47">
        <f>'2#门窗明细表 （表2.2）'!D12</f>
        <v>870</v>
      </c>
      <c r="D22" s="47">
        <f>'2#门窗明细表 （表2.2）'!E12</f>
        <v>1180</v>
      </c>
      <c r="E22" s="47"/>
      <c r="F22" s="48"/>
      <c r="G22" s="49">
        <v>614.55</v>
      </c>
      <c r="H22" s="50">
        <v>0.118</v>
      </c>
      <c r="I22" s="49">
        <f t="shared" si="0"/>
        <v>0</v>
      </c>
      <c r="J22" s="49">
        <f>[1]综合单价分析表!$E$638+[1]综合单价分析表!$E$639+[1]综合单价分析表!$E$640</f>
        <v>12.96</v>
      </c>
      <c r="K22" s="49">
        <f t="shared" si="1"/>
        <v>0</v>
      </c>
      <c r="L22" s="49">
        <f t="shared" si="4"/>
        <v>1188</v>
      </c>
      <c r="M22" s="49">
        <f t="shared" si="3"/>
        <v>0</v>
      </c>
      <c r="N22" s="56"/>
    </row>
    <row r="23" s="40" customFormat="1" ht="29" customHeight="1" spans="1:14">
      <c r="A23" s="46">
        <v>20</v>
      </c>
      <c r="B23" s="47"/>
      <c r="C23" s="47">
        <f>'2#门窗明细表 （表2.2）'!D13</f>
        <v>1070</v>
      </c>
      <c r="D23" s="47">
        <f>'2#门窗明细表 （表2.2）'!E13</f>
        <v>1980</v>
      </c>
      <c r="E23" s="47"/>
      <c r="F23" s="48"/>
      <c r="G23" s="49">
        <v>550.81</v>
      </c>
      <c r="H23" s="50">
        <v>0.118</v>
      </c>
      <c r="I23" s="49">
        <f t="shared" si="0"/>
        <v>0</v>
      </c>
      <c r="J23" s="49">
        <f>[1]综合单价分析表!$E$673+[1]综合单价分析表!$E$674+[1]综合单价分析表!$E$675</f>
        <v>10.74</v>
      </c>
      <c r="K23" s="49">
        <f t="shared" si="1"/>
        <v>0</v>
      </c>
      <c r="L23" s="49">
        <f t="shared" si="4"/>
        <v>1188</v>
      </c>
      <c r="M23" s="49">
        <f t="shared" si="3"/>
        <v>0</v>
      </c>
      <c r="N23" s="56"/>
    </row>
    <row r="24" s="41" customFormat="1" ht="29" customHeight="1" spans="1:14">
      <c r="A24" s="46">
        <v>21</v>
      </c>
      <c r="B24" s="47" t="s">
        <v>450</v>
      </c>
      <c r="C24" s="47">
        <f>'1#门窗明细表（表2.1）'!D11</f>
        <v>1170</v>
      </c>
      <c r="D24" s="47">
        <f>'1#门窗明细表（表2.1）'!E11</f>
        <v>1380</v>
      </c>
      <c r="E24" s="47">
        <f>'9#门窗明细表（表2.3）'!P11</f>
        <v>44</v>
      </c>
      <c r="F24" s="48">
        <f>'9#门窗明细表（表2.3）'!Q11</f>
        <v>70.4</v>
      </c>
      <c r="G24" s="49">
        <v>581.84</v>
      </c>
      <c r="H24" s="50">
        <v>0.118</v>
      </c>
      <c r="I24" s="49">
        <f t="shared" si="0"/>
        <v>45795</v>
      </c>
      <c r="J24" s="49">
        <f>[1]综合单价分析表!$E$708+[1]综合单价分析表!$E$709+[1]综合单价分析表!$E$710</f>
        <v>10.62</v>
      </c>
      <c r="K24" s="49">
        <f t="shared" si="1"/>
        <v>0.75</v>
      </c>
      <c r="L24" s="49">
        <f t="shared" si="4"/>
        <v>1188</v>
      </c>
      <c r="M24" s="49">
        <f t="shared" si="3"/>
        <v>891</v>
      </c>
      <c r="N24" s="49"/>
    </row>
    <row r="25" s="41" customFormat="1" ht="29" customHeight="1" spans="1:14">
      <c r="A25" s="46">
        <v>22</v>
      </c>
      <c r="B25" s="47"/>
      <c r="C25" s="47">
        <f>'10#门窗明细表（表2.4）'!D17</f>
        <v>1470</v>
      </c>
      <c r="D25" s="47">
        <f>'10#门窗明细表（表2.4）'!E17</f>
        <v>2080</v>
      </c>
      <c r="E25" s="47">
        <f>'10#门窗明细表（表2.4）'!P17</f>
        <v>24</v>
      </c>
      <c r="F25" s="48">
        <f>'10#门窗明细表（表2.4）'!Q17</f>
        <v>73.44</v>
      </c>
      <c r="G25" s="49">
        <v>570.02</v>
      </c>
      <c r="H25" s="50">
        <v>0.118</v>
      </c>
      <c r="I25" s="49">
        <f t="shared" si="0"/>
        <v>46802.02</v>
      </c>
      <c r="J25" s="49">
        <f>[1]综合单价分析表!$E$743+[1]综合单价分析表!$E$744+[1]综合单价分析表!$E$745</f>
        <v>10.24</v>
      </c>
      <c r="K25" s="49">
        <f t="shared" si="1"/>
        <v>0.75</v>
      </c>
      <c r="L25" s="49">
        <f t="shared" ref="L25:L30" si="5">20140-18400*1.03</f>
        <v>1188</v>
      </c>
      <c r="M25" s="49">
        <f t="shared" si="3"/>
        <v>891</v>
      </c>
      <c r="N25" s="49"/>
    </row>
    <row r="26" s="39" customFormat="1" ht="29" customHeight="1" spans="1:14">
      <c r="A26" s="46">
        <v>23</v>
      </c>
      <c r="B26" s="47" t="s">
        <v>451</v>
      </c>
      <c r="C26" s="47">
        <f>'1#门窗明细表（表2.1）'!D13</f>
        <v>1770</v>
      </c>
      <c r="D26" s="47">
        <f>'1#门窗明细表（表2.1）'!E13</f>
        <v>2280</v>
      </c>
      <c r="E26" s="47">
        <f>'9#门窗明细表（表2.3）'!P13+'10#门窗明细表（表2.4）'!P18</f>
        <v>46</v>
      </c>
      <c r="F26" s="48">
        <f>+'9#门窗明细表（表2.3）'!Q13+'10#门窗明细表（表2.4）'!Q18</f>
        <v>185.84</v>
      </c>
      <c r="G26" s="49">
        <v>306.39</v>
      </c>
      <c r="H26" s="50">
        <v>0.118</v>
      </c>
      <c r="I26" s="49">
        <f t="shared" si="0"/>
        <v>63658.38</v>
      </c>
      <c r="J26" s="49"/>
      <c r="K26" s="49">
        <f t="shared" si="1"/>
        <v>0</v>
      </c>
      <c r="L26" s="49">
        <f t="shared" si="5"/>
        <v>1188</v>
      </c>
      <c r="M26" s="49">
        <f t="shared" si="3"/>
        <v>0</v>
      </c>
      <c r="N26" s="56"/>
    </row>
    <row r="27" s="39" customFormat="1" ht="29" customHeight="1" spans="1:14">
      <c r="A27" s="46">
        <v>24</v>
      </c>
      <c r="B27" s="47"/>
      <c r="C27" s="47">
        <f>'1#门窗明细表（表2.1）'!D14</f>
        <v>1570</v>
      </c>
      <c r="D27" s="47">
        <f>'1#门窗明细表（表2.1）'!E14</f>
        <v>2280</v>
      </c>
      <c r="E27" s="47">
        <f>+'9#门窗明细表（表2.3）'!P14+'10#门窗明细表（表2.4）'!P21</f>
        <v>96</v>
      </c>
      <c r="F27" s="48">
        <f>+'9#门窗明细表（表2.3）'!Q14+'10#门窗明细表（表2.4）'!Q21</f>
        <v>343.68</v>
      </c>
      <c r="G27" s="49">
        <v>316.47</v>
      </c>
      <c r="H27" s="50">
        <v>0.118</v>
      </c>
      <c r="I27" s="49">
        <f t="shared" si="0"/>
        <v>121598.61</v>
      </c>
      <c r="J27" s="49"/>
      <c r="K27" s="49">
        <f t="shared" si="1"/>
        <v>0</v>
      </c>
      <c r="L27" s="49">
        <f t="shared" si="5"/>
        <v>1188</v>
      </c>
      <c r="M27" s="49">
        <f t="shared" si="3"/>
        <v>0</v>
      </c>
      <c r="N27" s="56"/>
    </row>
    <row r="28" s="39" customFormat="1" ht="29" customHeight="1" spans="1:14">
      <c r="A28" s="46">
        <v>25</v>
      </c>
      <c r="B28" s="47"/>
      <c r="C28" s="47">
        <f>'10#门窗明细表（表2.4）'!D20</f>
        <v>2070</v>
      </c>
      <c r="D28" s="47">
        <f>'10#门窗明细表（表2.4）'!E20</f>
        <v>2280</v>
      </c>
      <c r="E28" s="47">
        <f>'10#门窗明细表（表2.4）'!P20</f>
        <v>24</v>
      </c>
      <c r="F28" s="48">
        <f>'10#门窗明细表（表2.4）'!Q20</f>
        <v>113.28</v>
      </c>
      <c r="G28" s="49">
        <v>294.05</v>
      </c>
      <c r="H28" s="50">
        <v>0.118</v>
      </c>
      <c r="I28" s="49">
        <f t="shared" si="0"/>
        <v>37240.56</v>
      </c>
      <c r="J28" s="49"/>
      <c r="K28" s="49">
        <f t="shared" si="1"/>
        <v>0</v>
      </c>
      <c r="L28" s="49">
        <f t="shared" si="5"/>
        <v>1188</v>
      </c>
      <c r="M28" s="49">
        <f t="shared" si="3"/>
        <v>0</v>
      </c>
      <c r="N28" s="56"/>
    </row>
    <row r="29" s="39" customFormat="1" ht="29" customHeight="1" spans="1:14">
      <c r="A29" s="46">
        <v>26</v>
      </c>
      <c r="B29" s="47"/>
      <c r="C29" s="47">
        <f>'10#门窗明细表（表2.4）'!D22</f>
        <v>1470</v>
      </c>
      <c r="D29" s="47">
        <f>'10#门窗明细表（表2.4）'!E22</f>
        <v>2280</v>
      </c>
      <c r="E29" s="47">
        <f>'10#门窗明细表（表2.4）'!P22</f>
        <v>24</v>
      </c>
      <c r="F29" s="48">
        <f>'10#门窗明细表（表2.4）'!Q22</f>
        <v>80.4</v>
      </c>
      <c r="G29" s="49">
        <v>322.83</v>
      </c>
      <c r="H29" s="50">
        <v>0.118</v>
      </c>
      <c r="I29" s="49">
        <f t="shared" si="0"/>
        <v>29018.28</v>
      </c>
      <c r="J29" s="49"/>
      <c r="K29" s="49">
        <f t="shared" si="1"/>
        <v>0</v>
      </c>
      <c r="L29" s="49">
        <f t="shared" si="5"/>
        <v>1188</v>
      </c>
      <c r="M29" s="49">
        <f t="shared" si="3"/>
        <v>0</v>
      </c>
      <c r="N29" s="56"/>
    </row>
    <row r="30" s="39" customFormat="1" ht="29" customHeight="1" spans="1:14">
      <c r="A30" s="46">
        <v>27</v>
      </c>
      <c r="B30" s="47" t="s">
        <v>452</v>
      </c>
      <c r="C30" s="47">
        <f>'1#门窗明细表（表2.1）'!D12</f>
        <v>2370</v>
      </c>
      <c r="D30" s="47">
        <f>'1#门窗明细表（表2.1）'!E12</f>
        <v>2280</v>
      </c>
      <c r="E30" s="47">
        <f>+'9#门窗明细表（表2.3）'!P12+'10#门窗明细表（表2.4）'!P19</f>
        <v>48</v>
      </c>
      <c r="F30" s="48">
        <f>+'9#门窗明细表（表2.3）'!Q12+'10#门窗明细表（表2.4）'!Q19</f>
        <v>192</v>
      </c>
      <c r="G30" s="49">
        <v>293.84</v>
      </c>
      <c r="H30" s="50">
        <v>0.118</v>
      </c>
      <c r="I30" s="49">
        <f t="shared" si="0"/>
        <v>63074.52</v>
      </c>
      <c r="J30" s="49"/>
      <c r="K30" s="49">
        <f t="shared" si="1"/>
        <v>0</v>
      </c>
      <c r="L30" s="49">
        <f t="shared" si="5"/>
        <v>1188</v>
      </c>
      <c r="M30" s="49">
        <f t="shared" si="3"/>
        <v>0</v>
      </c>
      <c r="N30" s="56"/>
    </row>
    <row r="31" s="38" customFormat="1" ht="29" customHeight="1" spans="1:14">
      <c r="A31" s="51">
        <v>28</v>
      </c>
      <c r="B31" s="52" t="s">
        <v>429</v>
      </c>
      <c r="C31" s="52"/>
      <c r="D31" s="52"/>
      <c r="E31" s="52"/>
      <c r="F31" s="52">
        <f>SUM(F4:F30)</f>
        <v>1860.2</v>
      </c>
      <c r="G31" s="53">
        <f>I31/F31</f>
        <v>478.83</v>
      </c>
      <c r="H31" s="54"/>
      <c r="I31" s="53">
        <f>SUM(I4:I30)</f>
        <v>890726.81</v>
      </c>
      <c r="J31" s="53">
        <f>SUM(J4:J30)</f>
        <v>241.37</v>
      </c>
      <c r="K31" s="53">
        <f>SUM(K4:K30)</f>
        <v>9.77</v>
      </c>
      <c r="L31" s="53"/>
      <c r="M31" s="53">
        <f>SUM(M4:M30)</f>
        <v>11606.76</v>
      </c>
      <c r="N31" s="54"/>
    </row>
  </sheetData>
  <mergeCells count="11">
    <mergeCell ref="A1:N1"/>
    <mergeCell ref="C2:D2"/>
    <mergeCell ref="A2:A3"/>
    <mergeCell ref="B2:B3"/>
    <mergeCell ref="B4:B6"/>
    <mergeCell ref="B7:B18"/>
    <mergeCell ref="B19:B23"/>
    <mergeCell ref="B24:B25"/>
    <mergeCell ref="B26:B29"/>
    <mergeCell ref="E2:E3"/>
    <mergeCell ref="N2:N3"/>
  </mergeCells>
  <pageMargins left="0.554861111111111" right="0.55486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1#楼 </vt:lpstr>
      <vt:lpstr>2#楼 </vt:lpstr>
      <vt:lpstr>6#楼</vt:lpstr>
      <vt:lpstr>7#楼</vt:lpstr>
      <vt:lpstr>结算目录</vt:lpstr>
      <vt:lpstr>结算汇总</vt:lpstr>
      <vt:lpstr>洛宁山水文苑项目1#2#9#10#楼招标清单汇总表</vt:lpstr>
      <vt:lpstr>洛宁山水文苑项目1#2#9#10#楼门窗造价汇总表(表2) </vt:lpstr>
      <vt:lpstr>材料价差调整</vt:lpstr>
      <vt:lpstr>1#门窗明细表（表2.1）</vt:lpstr>
      <vt:lpstr>2#门窗明细表 （表2.2）</vt:lpstr>
      <vt:lpstr>9#门窗明细表（表2.3）</vt:lpstr>
      <vt:lpstr>10#门窗明细表（表2.4）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磊子</cp:lastModifiedBy>
  <dcterms:created xsi:type="dcterms:W3CDTF">2009-08-21T07:16:00Z</dcterms:created>
  <cp:lastPrinted>2018-10-25T08:19:00Z</cp:lastPrinted>
  <dcterms:modified xsi:type="dcterms:W3CDTF">2025-09-15T03:48:01Z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1BDE1F54D1A34294A2114628719384C7</vt:lpwstr>
  </property>
  <property fmtid="{D5CDD505-2E9C-101B-9397-08002B2CF9AE}" pid="4" name="KSOReadingLayout">
    <vt:bool>true</vt:bool>
  </property>
</Properties>
</file>