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tabRatio="912" activeTab="1"/>
  </bookViews>
  <sheets>
    <sheet name="报价说明" sheetId="100" r:id="rId1"/>
    <sheet name="洛宁山水文苑项目8#11#楼门窗造价汇总表" sheetId="98" r:id="rId2"/>
    <sheet name="01" sheetId="105" r:id="rId3"/>
    <sheet name="02" sheetId="132" r:id="rId4"/>
    <sheet name="03" sheetId="133" r:id="rId5"/>
    <sheet name="04" sheetId="134" r:id="rId6"/>
    <sheet name="05" sheetId="135" r:id="rId7"/>
    <sheet name="06" sheetId="109" r:id="rId8"/>
    <sheet name="07" sheetId="136" r:id="rId9"/>
    <sheet name="08" sheetId="114" r:id="rId10"/>
    <sheet name="09" sheetId="137" r:id="rId11"/>
    <sheet name="10" sheetId="111" r:id="rId12"/>
    <sheet name="11" sheetId="138" r:id="rId13"/>
    <sheet name="12" sheetId="140" r:id="rId14"/>
    <sheet name="13" sheetId="139" r:id="rId15"/>
    <sheet name="14" sheetId="125" r:id="rId16"/>
    <sheet name="15" sheetId="141" r:id="rId17"/>
    <sheet name="门窗明细表" sheetId="93" r:id="rId18"/>
  </sheets>
  <externalReferences>
    <externalReference r:id="rId19"/>
  </externalReferences>
  <definedNames>
    <definedName name="_xlnm._FilterDatabase" localSheetId="17" hidden="1">门窗明细表!$A$3:$V$18</definedName>
    <definedName name="_xlnm.Print_Area" localSheetId="17">门窗明细表!$A$1:$V$18</definedName>
    <definedName name="_xlnm.Print_Titles" localSheetId="17">门窗明细表!$1:$1</definedName>
    <definedName name="_xlnm.Print_Titles" localSheetId="1">'洛宁山水文苑项目8#11#楼门窗造价汇总表'!$1:$3</definedName>
    <definedName name="_xlnm.Print_Area" localSheetId="2">'01'!$A$1:$I$33</definedName>
    <definedName name="_xlnm.Print_Area" localSheetId="7">'06'!$A$1:$I$33</definedName>
    <definedName name="_xlnm.Print_Area" localSheetId="11">'10'!$A$1:$I$33</definedName>
    <definedName name="_xlnm.Print_Area" localSheetId="9">'08'!$A$1:$I$33</definedName>
    <definedName name="_xlnm.Print_Area" localSheetId="15">'14'!$A$1:$I$33</definedName>
    <definedName name="_xlnm.Print_Area" localSheetId="3">'02'!$A$1:$I$33</definedName>
    <definedName name="_xlnm.Print_Area" localSheetId="4">'03'!$A$1:$I$33</definedName>
    <definedName name="_xlnm.Print_Area" localSheetId="5">'04'!$A$1:$I$33</definedName>
    <definedName name="_xlnm.Print_Area" localSheetId="6">'05'!$A$1:$I$33</definedName>
    <definedName name="_xlnm.Print_Area" localSheetId="8">'07'!$A$1:$I$33</definedName>
    <definedName name="_xlnm.Print_Area" localSheetId="1">'洛宁山水文苑项目8#11#楼门窗造价汇总表'!$A$1:$J$19</definedName>
    <definedName name="_xlnm.Print_Area" localSheetId="10">'09'!$A$1:$I$33</definedName>
    <definedName name="_xlnm.Print_Area" localSheetId="12">'11'!$A$1:$I$33</definedName>
    <definedName name="_xlnm.Print_Area" localSheetId="14">'13'!$A$1:$I$33</definedName>
    <definedName name="_xlnm.Print_Area" localSheetId="13">'12'!$A$1:$I$33</definedName>
    <definedName name="_xlnm.Print_Area" localSheetId="16">'15'!$A$1:$I$33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<sst xmlns="http://schemas.openxmlformats.org/spreadsheetml/2006/main" count="1518" uniqueCount="170">
  <si>
    <t>工程量清单编制说明</t>
  </si>
  <si>
    <t>一</t>
  </si>
  <si>
    <t>报价范围</t>
  </si>
  <si>
    <t>承包范围：洛宁山水文苑项目8#11#楼门窗制作及安装工程，包含断桥铝合金门窗、普铝窗、推拉门；</t>
  </si>
  <si>
    <t>清单及报价依据：洛宁山水文苑项目8#11#楼建筑施工图、门窗深化图、工程质量及技术标准</t>
  </si>
  <si>
    <t>水电接口：甲方现场提供水电接驳点，接驳点后的材料及安装由中标单位自行负责。</t>
  </si>
  <si>
    <t>二</t>
  </si>
  <si>
    <t>投标报价说明:</t>
  </si>
  <si>
    <t>本项目工程采用工程量清单综合单价报价，合同价形式为含税暂定总价，按门窗净面积*综合单价据实结算。门窗净面积为粉刷后的洞口面积，门窗外框高度按二次深化门窗图纸洞口高度-30mm、外框宽度按二次深化图纸门窗洞口宽度-30mm；</t>
  </si>
  <si>
    <t>本次招标采用增值税一般计税，材料增值税税率为13%，施工安装增值税税率为9%（材料费部分占比70%，安装费部分占比30%）；进入综合单价中的材料（型材、玻璃、五金、胶条、毛条、胶等）均为不含增值税价格。合同履行期间若国家增值税税率发生调整时，按不含增值税综合单价不变的原则，以实际开具的增值税发票为界，税率按国家最新政策执行。</t>
  </si>
  <si>
    <r>
      <rPr>
        <sz val="10"/>
        <rFont val="宋体"/>
        <charset val="134"/>
      </rPr>
      <t>本次招标的不含增值税综合单价包括；(1)材料费用包括型材、玻璃、密封胶、发泡胶、胶条、毛条、五金配件及制作安装中必须的自攻丝、射钉、铆钉、射钉、玻璃垫块、防水砂浆、美纹纸等材料；(2)加工制作安装费用包含按照招标文件要求完成门窗安装所需的人工、材料、机械、运输费、成品保护</t>
    </r>
    <r>
      <rPr>
        <b/>
        <sz val="10"/>
        <color rgb="FFFF0000"/>
        <rFont val="宋体"/>
        <charset val="134"/>
      </rPr>
      <t>、不含检测费、不含淋水试验、</t>
    </r>
    <r>
      <rPr>
        <sz val="10"/>
        <rFont val="宋体"/>
        <charset val="134"/>
      </rPr>
      <t>塞缝</t>
    </r>
    <r>
      <rPr>
        <b/>
        <sz val="10"/>
        <color rgb="FFFF0000"/>
        <rFont val="宋体"/>
        <charset val="134"/>
      </rPr>
      <t>（净口安装）</t>
    </r>
    <r>
      <rPr>
        <sz val="10"/>
        <rFont val="宋体"/>
        <charset val="134"/>
      </rPr>
      <t>、措施费(含安全施工、文明施工费、疫情防护、冬雨季施工、夜间施工、二次搬运、赶工等)、各种管理费、利润、规费、市场涨价风险、成品保护（塑料膜）、垃圾清运等的全部费用；(3)加工制作和安装费不因实际所用材料品牌的变换而发生变化。</t>
    </r>
  </si>
  <si>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及相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</si>
  <si>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并考虑检验检测、施工技术措施、安全文明施工措施、疫情防护、样板房抢工、保修期内因施工质量问题引起的维修等因素，以及除可调差材料外的风险因素，均应在投标报价中统一考虑，不再另外计取任何其他费用。</t>
  </si>
  <si>
    <t>投标人的投标报价必须在合理范围内，不允许不均衡报价，不允许对相同的清单项报不同的价格。如投标人的某些综合单价与市场价格相差较大，招标人有权要求投标人对其作出澄清说明，并且招标人有权在中标后对其单价进行平衡调整；如出现相同清单项报价不同，招标人有权按照最低价格执行。</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</si>
  <si>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</si>
  <si>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招标人未指定产地或品牌的材料、设备由投标单位自主选择，所选择的材料设备均为经国家产品质量监督检验中心检测合格的产品，且满足招标技术要求。投标单位应填报相应的材料设备单价、品牌、规格、型号、产地等</t>
  </si>
  <si>
    <t>门窗与主体结构的塞缝由中标单位负责，窗框底边及两侧边上翻150mm高范围采用干硬性防水砂浆塞缝，上边及两侧剩余部分打发泡胶塞缝。</t>
  </si>
  <si>
    <t>三</t>
  </si>
  <si>
    <t>调差及其他</t>
  </si>
  <si>
    <t>本工程对市场价格波动引起的调整，对铝锭、玻璃主材价格（包含运杂、运输损耗、装卸等费用）进行调整；其余所有人工、材料、机械等均不随市场价格或政策变化而调整，单栋楼门窗具体调整方式：
一、铝锭：
(1)投标时铝锭主材价格由投标人结合市场自主报价；
(2)基期铝锭价格A（除税价）：本次合同铝锭按照2025年7月5日长江有色金属MA1当日价格   元/吨作为基准价，后期按照招标人向中标人发送每批次铝合金门窗进场书面通知发送当日的长江有色金属MA1当日价价格对铝型材价格进行调差。铝型材价差在-3%~3%之间的（含3%）的不调材差，铝型材价差小于-3%或大于3%以外的部分按铝锭价差调整铝型材价格。其他材料不调整；
(4)铝材调差费用=[B-A*(1±3%)]*可调差铝材总量*（1+合同增值税税率），上涨时为+3%，下跌时为-3%；
(5)调差部分只计税金，其他均不作调整；
三、玻璃（仅对浮法玻璃原片进行调差，二次深加工钢化、镀膜、中空、加胶、防火处理等不调差）：
(1)投标时玻璃主材价格由投标人结合市场自主报价；
(2)基期玻璃价格P0（除税价）：以合同签订日对应当期（签约日对应的上旬、中旬或下旬）价格为基期价格；玻璃价格以国家统计局(http://www.stats.gov.cn)“流通领域重要生产资料市场价格变动情况”公布的“浮法平板玻璃4.8/5mm”价格为准；
(3))施工期玻璃价格P1（除税价）：以首批玻璃进场日对应当期（以甲方通知玻璃进场日对应的上旬、中旬或下旬）算术平均价格为施工期价格；当施工期价格与基期价格之比浮动率在±5%以内(含±5%)不予调整，超过±5%时，只对超出部分进行调整(除税价格)；
(4)玻璃调差费用=[P1-P0*(1±5%)]*可调差玻璃总量*（1+合同增值税税率）/(80.00或66.67或40.00)，上涨时为+5%，下跌时为-5%；
(5)玻璃总量玻璃总量的计算，吨单价与平米单价折合关系为：5mm厚每吨=80.00㎡，6mm厚每吨=66.67㎡，8mm厚每吨=50.00㎡，10mm厚每吨=40㎡.00；双层或三层玻璃按同型号叠加计算。</t>
  </si>
  <si>
    <t>总包服务费、配合费已由甲方统一支付给总包单位，甲方已支付的配合费包括施工方因施工需要使用总包脚手架、垂直运输工具、材料存放场地、供水电接驳点、资料统一归档的费用。</t>
  </si>
  <si>
    <t>本页以下无内容！</t>
  </si>
  <si>
    <t>洛宁山水文苑项目8#、11#楼门窗造价汇总表</t>
  </si>
  <si>
    <t>序号</t>
  </si>
  <si>
    <t>窗型</t>
  </si>
  <si>
    <t>窗型尺寸</t>
  </si>
  <si>
    <t>总数量（个）</t>
  </si>
  <si>
    <t>总面积（m2）</t>
  </si>
  <si>
    <t>不含增值税综合单价
(元/m2)</t>
  </si>
  <si>
    <t>增值税税率
（%）</t>
  </si>
  <si>
    <t>含税合价(元)</t>
  </si>
  <si>
    <t>备注</t>
  </si>
  <si>
    <t>宽度(mm)</t>
  </si>
  <si>
    <t>高度(mm)</t>
  </si>
  <si>
    <t>①</t>
  </si>
  <si>
    <t>②</t>
  </si>
  <si>
    <t>③</t>
  </si>
  <si>
    <r>
      <rPr>
        <b/>
        <sz val="10"/>
        <rFont val="Calibri"/>
        <charset val="134"/>
      </rPr>
      <t>④</t>
    </r>
    <r>
      <rPr>
        <b/>
        <sz val="10"/>
        <rFont val="宋体"/>
        <charset val="134"/>
      </rPr>
      <t>=</t>
    </r>
    <r>
      <rPr>
        <b/>
        <sz val="10"/>
        <rFont val="Calibri"/>
        <charset val="134"/>
      </rPr>
      <t>①*②*</t>
    </r>
    <r>
      <rPr>
        <b/>
        <sz val="10"/>
        <rFont val="宋体"/>
        <charset val="134"/>
      </rPr>
      <t>（</t>
    </r>
    <r>
      <rPr>
        <b/>
        <sz val="10"/>
        <rFont val="Calibri"/>
        <charset val="134"/>
      </rPr>
      <t>1+③</t>
    </r>
    <r>
      <rPr>
        <b/>
        <sz val="10"/>
        <rFont val="宋体"/>
        <charset val="134"/>
      </rPr>
      <t>）</t>
    </r>
  </si>
  <si>
    <t>55系列断桥铝合金上悬窗
(6LOW-E+12A+6)低辐射中空玻璃</t>
  </si>
  <si>
    <t>55系列断桥铝合金外平开窗
(6LOW-E+12A+6)低辐射中空玻璃</t>
  </si>
  <si>
    <t>55系列普铝外平开窗
5+12A+5中空玻璃</t>
  </si>
  <si>
    <t>合计</t>
  </si>
  <si>
    <t>门窗单价分析表【01】</t>
  </si>
  <si>
    <t>名称</t>
  </si>
  <si>
    <t>55系列断桥铝合金上悬窗</t>
  </si>
  <si>
    <t>系列分类</t>
  </si>
  <si>
    <t>55系列</t>
  </si>
  <si>
    <t>详见门窗图</t>
  </si>
  <si>
    <t>门窗编号</t>
  </si>
  <si>
    <t>编号：01</t>
  </si>
  <si>
    <t>开启方式</t>
  </si>
  <si>
    <t>上悬窗</t>
  </si>
  <si>
    <t>洞口宽
（mm)</t>
  </si>
  <si>
    <t>洞口高度
（mm)</t>
  </si>
  <si>
    <t>单樘面积</t>
  </si>
  <si>
    <t>洞口面积
（㎡）</t>
  </si>
  <si>
    <t>外框面积（㎡）</t>
  </si>
  <si>
    <t>构件名称</t>
  </si>
  <si>
    <t>单位</t>
  </si>
  <si>
    <t>每平米消耗量</t>
  </si>
  <si>
    <t>损耗</t>
  </si>
  <si>
    <t>单价（元/单位）</t>
  </si>
  <si>
    <t>合价（元/m2）</t>
  </si>
  <si>
    <t>品种、规格、产地</t>
  </si>
  <si>
    <t>型材</t>
  </si>
  <si>
    <t>型材-断桥</t>
  </si>
  <si>
    <t>kg/m2</t>
  </si>
  <si>
    <t>兴发</t>
  </si>
  <si>
    <t>型材-普铝</t>
  </si>
  <si>
    <t>型材-素材</t>
  </si>
  <si>
    <t>五金</t>
  </si>
  <si>
    <t>五金-上悬</t>
  </si>
  <si>
    <t>套</t>
  </si>
  <si>
    <t>国强</t>
  </si>
  <si>
    <t>玻璃</t>
  </si>
  <si>
    <t>6mmlow-e+12A+6mm玻璃</t>
  </si>
  <si>
    <t>m2</t>
  </si>
  <si>
    <t>信义</t>
  </si>
  <si>
    <t>6mmlow-e+12A+6mm玻璃钢化</t>
  </si>
  <si>
    <t>密封材料</t>
  </si>
  <si>
    <t>按外框面积</t>
  </si>
  <si>
    <t>密封胶</t>
  </si>
  <si>
    <t>支</t>
  </si>
  <si>
    <t>杭州之江</t>
  </si>
  <si>
    <t>发泡剂</t>
  </si>
  <si>
    <t>桑莱斯</t>
  </si>
  <si>
    <t>防水砂浆塞缝</t>
  </si>
  <si>
    <t>m3</t>
  </si>
  <si>
    <t>辅材及其他</t>
  </si>
  <si>
    <t>三元乙丙胶条</t>
  </si>
  <si>
    <t>m</t>
  </si>
  <si>
    <t>开封龙亭</t>
  </si>
  <si>
    <t>玻璃密封胶条</t>
  </si>
  <si>
    <t>组角钢片</t>
  </si>
  <si>
    <t>个</t>
  </si>
  <si>
    <t>其他（螺钉、工艺盖等）</t>
  </si>
  <si>
    <t>加工制作费</t>
  </si>
  <si>
    <t>现场安装费</t>
  </si>
  <si>
    <t>包装运输费</t>
  </si>
  <si>
    <t>水电费</t>
  </si>
  <si>
    <t>门窗检测及淋水试验</t>
  </si>
  <si>
    <t>按外框面积（不含淋水及检测）</t>
  </si>
  <si>
    <t>成品保护费</t>
  </si>
  <si>
    <t>直接费小计</t>
  </si>
  <si>
    <t>元</t>
  </si>
  <si>
    <t>（1+2+…+11)</t>
  </si>
  <si>
    <t>按外框面积综合单价（元/㎡）</t>
  </si>
  <si>
    <t>管理费、利润</t>
  </si>
  <si>
    <t>(12)× 10 %</t>
  </si>
  <si>
    <t>不含税综合单价</t>
  </si>
  <si>
    <t>(12+13)</t>
  </si>
  <si>
    <t>门窗单价分析表【02】</t>
  </si>
  <si>
    <t>编号：02</t>
  </si>
  <si>
    <t>门窗单价分析表【03】</t>
  </si>
  <si>
    <t>编号：03</t>
  </si>
  <si>
    <t>门窗单价分析表【04】</t>
  </si>
  <si>
    <t>编号：04</t>
  </si>
  <si>
    <t>门窗单价分析表【05】</t>
  </si>
  <si>
    <t>编号：05</t>
  </si>
  <si>
    <t>门窗单价分析表【06】</t>
  </si>
  <si>
    <t>55系列断桥铝合金外开窗</t>
  </si>
  <si>
    <t>编号：06</t>
  </si>
  <si>
    <t>外开窗</t>
  </si>
  <si>
    <t>五金-外开</t>
  </si>
  <si>
    <t>门窗单价分析表【07】</t>
  </si>
  <si>
    <t>编号：07</t>
  </si>
  <si>
    <t>门窗单价分析表【08】</t>
  </si>
  <si>
    <t>编号：08</t>
  </si>
  <si>
    <t>门窗单价分析表【09】</t>
  </si>
  <si>
    <t>编号：09</t>
  </si>
  <si>
    <t>门窗单价分析表【10】</t>
  </si>
  <si>
    <t>编号：10</t>
  </si>
  <si>
    <t>门窗单价分析表【11】</t>
  </si>
  <si>
    <t>编号：11</t>
  </si>
  <si>
    <t>门窗单价分析表【12】</t>
  </si>
  <si>
    <t>编号：12</t>
  </si>
  <si>
    <t>门窗单价分析表【13】</t>
  </si>
  <si>
    <t>编号：13</t>
  </si>
  <si>
    <t>门窗单价分析表【14】</t>
  </si>
  <si>
    <t>55系列普通铝合金外开窗</t>
  </si>
  <si>
    <t>编号：14</t>
  </si>
  <si>
    <t>门窗单价分析表【15】</t>
  </si>
  <si>
    <t>编号：15</t>
  </si>
  <si>
    <t>洛宁山水文苑项目8、11#楼门窗招标清单工程量计算表(表2.1)</t>
  </si>
  <si>
    <t>类型及玻璃材质</t>
  </si>
  <si>
    <t>单个净门窗尺寸</t>
  </si>
  <si>
    <t>8#樘数</t>
  </si>
  <si>
    <t>11#樘数</t>
  </si>
  <si>
    <t>小计面积</t>
  </si>
  <si>
    <t>面积(m2)</t>
  </si>
  <si>
    <t>1F</t>
  </si>
  <si>
    <t>2F</t>
  </si>
  <si>
    <t>3F</t>
  </si>
  <si>
    <t>4-7F</t>
  </si>
  <si>
    <t>8F</t>
  </si>
  <si>
    <t>小计</t>
  </si>
  <si>
    <t>4-11F</t>
  </si>
  <si>
    <t>12F</t>
  </si>
  <si>
    <t>屋顶层</t>
  </si>
  <si>
    <t>C1</t>
  </si>
  <si>
    <t>见7</t>
  </si>
  <si>
    <t>C2</t>
  </si>
  <si>
    <t>C3</t>
  </si>
  <si>
    <t>C4</t>
  </si>
  <si>
    <t>C5a</t>
  </si>
  <si>
    <t>C5</t>
  </si>
  <si>
    <t>C6</t>
  </si>
  <si>
    <t>C7</t>
  </si>
  <si>
    <t>C8</t>
  </si>
  <si>
    <t>C0415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</si>
</sst>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5">
    <font>
      <sz val="12"/>
      <name val="宋体"/>
      <charset val="134"/>
    </font>
    <font>
      <b/>
      <sz val="12"/>
      <name val="宋体"/>
      <charset val="134"/>
    </font>
    <font>
      <b/>
      <sz val="10"/>
      <name val="宋体"/>
      <charset val="134"/>
    </font>
    <font>
      <sz val="10"/>
      <name val="宋体"/>
      <charset val="134"/>
    </font>
    <font>
      <sz val="11"/>
      <name val="宋体"/>
      <charset val="134"/>
    </font>
    <font>
      <sz val="11"/>
      <color theme="1"/>
      <name val="宋体"/>
      <charset val="134"/>
      <scheme val="minor"/>
    </font>
    <font>
      <b/>
      <sz val="16"/>
      <color theme="1"/>
      <name val="宋体"/>
      <charset val="134"/>
      <scheme val="minor"/>
    </font>
    <font>
      <sz val="16"/>
      <color theme="1"/>
      <name val="宋体"/>
      <charset val="134"/>
      <scheme val="minor"/>
    </font>
    <font>
      <sz val="9"/>
      <color theme="1"/>
      <name val="宋体"/>
      <charset val="134"/>
      <scheme val="minor"/>
    </font>
    <font>
      <b/>
      <sz val="9"/>
      <color theme="1"/>
      <name val="宋体"/>
      <charset val="134"/>
      <scheme val="minor"/>
    </font>
    <font>
      <b/>
      <sz val="10"/>
      <name val="Calibri"/>
      <charset val="134"/>
    </font>
    <font>
      <b/>
      <sz val="16"/>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b/>
      <sz val="10"/>
      <color rgb="FFFF0000"/>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0" fillId="0" borderId="0"/>
    <xf numFmtId="0" fontId="0" fillId="0" borderId="0">
      <alignment vertical="center"/>
    </xf>
    <xf numFmtId="176" fontId="32" fillId="0" borderId="1">
      <alignment horizontal="right" vertical="center" wrapText="1"/>
    </xf>
    <xf numFmtId="0" fontId="5" fillId="0" borderId="0">
      <alignment vertical="center"/>
    </xf>
    <xf numFmtId="0" fontId="32" fillId="0" borderId="0" applyProtection="0">
      <alignment vertical="center"/>
    </xf>
    <xf numFmtId="0" fontId="33" fillId="0" borderId="0">
      <alignment vertical="center"/>
    </xf>
    <xf numFmtId="0" fontId="33" fillId="0" borderId="0">
      <alignment vertical="center"/>
    </xf>
    <xf numFmtId="0" fontId="5" fillId="0" borderId="0">
      <alignment vertical="center"/>
    </xf>
    <xf numFmtId="0" fontId="0" fillId="0" borderId="0">
      <alignment vertical="center"/>
    </xf>
    <xf numFmtId="176" fontId="32" fillId="0" borderId="1">
      <alignment horizontal="right" vertical="center" wrapText="1"/>
    </xf>
    <xf numFmtId="0" fontId="33" fillId="0" borderId="0">
      <alignment vertical="center"/>
    </xf>
    <xf numFmtId="0" fontId="0" fillId="0" borderId="0"/>
    <xf numFmtId="0" fontId="0" fillId="0" borderId="0">
      <alignment vertical="center"/>
    </xf>
    <xf numFmtId="0" fontId="0" fillId="0" borderId="0"/>
  </cellStyleXfs>
  <cellXfs count="76">
    <xf numFmtId="0" fontId="0" fillId="0" borderId="0" xfId="0">
      <alignment vertical="center"/>
    </xf>
    <xf numFmtId="176" fontId="0" fillId="0" borderId="0" xfId="0" applyNumberFormat="1" applyFont="1" applyFill="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protection locked="0"/>
    </xf>
    <xf numFmtId="176" fontId="0" fillId="0" borderId="1" xfId="0" applyNumberFormat="1"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1" xfId="0" applyFont="1" applyFill="1" applyBorder="1" applyAlignment="1" applyProtection="1">
      <alignment vertical="center"/>
      <protection locked="0"/>
    </xf>
    <xf numFmtId="0" fontId="3" fillId="0" borderId="1" xfId="0" applyFont="1" applyFill="1" applyBorder="1" applyAlignment="1" applyProtection="1">
      <alignment horizontal="center" vertical="center" wrapText="1"/>
      <protection locked="0"/>
    </xf>
    <xf numFmtId="0" fontId="4" fillId="0" borderId="0" xfId="0" applyFont="1" applyFill="1">
      <alignment vertical="center"/>
    </xf>
    <xf numFmtId="0" fontId="0" fillId="0" borderId="0" xfId="0" applyFill="1">
      <alignment vertical="center"/>
    </xf>
    <xf numFmtId="0" fontId="5" fillId="0" borderId="0" xfId="0"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xf>
    <xf numFmtId="176"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0" fontId="9" fillId="0" borderId="1" xfId="0" applyFont="1" applyFill="1" applyBorder="1" applyAlignment="1">
      <alignment horizontal="center" vertical="center"/>
    </xf>
    <xf numFmtId="176" fontId="9" fillId="0" borderId="1" xfId="0" applyNumberFormat="1" applyFont="1" applyFill="1" applyBorder="1" applyAlignment="1">
      <alignment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10" fontId="8" fillId="0" borderId="1" xfId="0" applyNumberFormat="1" applyFont="1" applyFill="1" applyBorder="1" applyAlignment="1">
      <alignment horizontal="center" vertical="center"/>
    </xf>
    <xf numFmtId="176" fontId="8" fillId="0" borderId="1" xfId="0" applyNumberFormat="1" applyFont="1" applyFill="1" applyBorder="1" applyAlignment="1">
      <alignment vertical="center"/>
    </xf>
    <xf numFmtId="0" fontId="8" fillId="0" borderId="5" xfId="0" applyFont="1" applyFill="1" applyBorder="1" applyAlignment="1">
      <alignment horizontal="center" vertical="center"/>
    </xf>
    <xf numFmtId="177" fontId="3" fillId="0" borderId="1" xfId="51" applyNumberFormat="1" applyFont="1" applyFill="1" applyBorder="1" applyAlignment="1">
      <alignment horizontal="center" vertical="center"/>
    </xf>
    <xf numFmtId="177" fontId="3" fillId="0" borderId="2" xfId="51" applyNumberFormat="1" applyFont="1" applyFill="1" applyBorder="1" applyAlignment="1">
      <alignment horizontal="center" vertical="center"/>
    </xf>
    <xf numFmtId="177" fontId="3" fillId="0" borderId="4" xfId="51" applyNumberFormat="1" applyFont="1" applyFill="1" applyBorder="1" applyAlignment="1">
      <alignment horizontal="center" vertical="center"/>
    </xf>
    <xf numFmtId="0" fontId="8" fillId="0" borderId="0" xfId="0" applyFont="1" applyFill="1" applyAlignment="1">
      <alignment horizontal="center" vertical="center"/>
    </xf>
    <xf numFmtId="176" fontId="9" fillId="0" borderId="1" xfId="0" applyNumberFormat="1" applyFont="1" applyFill="1" applyBorder="1" applyAlignment="1">
      <alignment horizontal="center" vertical="center"/>
    </xf>
    <xf numFmtId="10" fontId="8" fillId="0" borderId="1" xfId="0" applyNumberFormat="1" applyFont="1" applyFill="1" applyBorder="1" applyAlignment="1">
      <alignment vertical="center"/>
    </xf>
    <xf numFmtId="0" fontId="8" fillId="0" borderId="0" xfId="0" applyFont="1" applyFill="1" applyAlignment="1">
      <alignment vertical="center"/>
    </xf>
    <xf numFmtId="0" fontId="9" fillId="0" borderId="5" xfId="0" applyFont="1" applyFill="1" applyBorder="1" applyAlignment="1">
      <alignment horizontal="center" vertical="center" wrapText="1"/>
    </xf>
    <xf numFmtId="0" fontId="9" fillId="0" borderId="6" xfId="0" applyFont="1" applyFill="1" applyBorder="1" applyAlignment="1">
      <alignment vertical="center"/>
    </xf>
    <xf numFmtId="0" fontId="8" fillId="0" borderId="0" xfId="0" applyFont="1" applyFill="1" applyAlignment="1">
      <alignment vertical="center" wrapText="1"/>
    </xf>
    <xf numFmtId="0" fontId="0" fillId="0" borderId="0" xfId="0" applyFill="1" applyAlignment="1">
      <alignment horizontal="center" vertical="center"/>
    </xf>
    <xf numFmtId="176" fontId="0" fillId="0" borderId="0" xfId="0" applyNumberFormat="1" applyFill="1">
      <alignment vertical="center"/>
    </xf>
    <xf numFmtId="0" fontId="9" fillId="0" borderId="6" xfId="0" applyFont="1" applyFill="1" applyBorder="1" applyAlignment="1">
      <alignment horizontal="center" vertical="center"/>
    </xf>
    <xf numFmtId="0" fontId="8" fillId="0" borderId="0" xfId="0" applyFont="1" applyFill="1" applyAlignment="1">
      <alignment horizontal="center" vertical="center" wrapText="1"/>
    </xf>
    <xf numFmtId="0" fontId="1"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10" fontId="0"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5" fillId="0" borderId="0" xfId="0" applyFont="1" applyFill="1" applyAlignment="1">
      <alignment vertical="center"/>
    </xf>
    <xf numFmtId="0" fontId="11" fillId="0" borderId="0" xfId="54" applyFont="1" applyFill="1" applyBorder="1" applyAlignment="1" applyProtection="1">
      <alignment horizontal="center" vertical="center" wrapText="1"/>
    </xf>
    <xf numFmtId="49" fontId="3" fillId="2" borderId="1" xfId="52" applyNumberFormat="1" applyFont="1" applyFill="1" applyBorder="1" applyAlignment="1" applyProtection="1">
      <alignment horizontal="center" vertical="center"/>
    </xf>
    <xf numFmtId="176" fontId="3" fillId="2" borderId="1" xfId="52" applyFont="1" applyFill="1" applyBorder="1" applyAlignment="1" applyProtection="1">
      <alignment horizontal="left" vertical="center" wrapText="1"/>
    </xf>
    <xf numFmtId="0" fontId="3" fillId="0" borderId="1" xfId="53" applyFont="1" applyFill="1" applyBorder="1" applyAlignment="1" applyProtection="1">
      <alignment horizontal="center" vertical="center"/>
    </xf>
    <xf numFmtId="176" fontId="3" fillId="0" borderId="1" xfId="52" applyFont="1" applyFill="1" applyBorder="1" applyAlignment="1" applyProtection="1">
      <alignment horizontal="left" vertical="center" wrapText="1"/>
    </xf>
    <xf numFmtId="0" fontId="12" fillId="0" borderId="1" xfId="57" applyFont="1" applyFill="1" applyBorder="1" applyAlignment="1" applyProtection="1">
      <alignment horizontal="justify" vertical="center" wrapText="1"/>
    </xf>
    <xf numFmtId="0" fontId="3" fillId="0" borderId="1" xfId="54" applyFont="1" applyFill="1" applyBorder="1" applyAlignment="1" applyProtection="1">
      <alignment horizontal="center" vertical="center"/>
    </xf>
    <xf numFmtId="0" fontId="3" fillId="0" borderId="1" xfId="55" applyFont="1" applyFill="1" applyBorder="1" applyAlignment="1" applyProtection="1">
      <alignment vertical="center" wrapText="1"/>
    </xf>
    <xf numFmtId="0" fontId="3" fillId="0" borderId="1" xfId="55" applyFont="1" applyFill="1" applyBorder="1" applyAlignment="1" applyProtection="1">
      <alignment horizontal="left" vertical="center" wrapText="1"/>
    </xf>
    <xf numFmtId="176" fontId="3" fillId="0" borderId="1" xfId="59" applyFont="1" applyFill="1" applyBorder="1" applyAlignment="1" applyProtection="1">
      <alignment horizontal="left" vertical="center" wrapText="1"/>
    </xf>
    <xf numFmtId="0" fontId="5" fillId="0" borderId="1" xfId="0" applyFont="1" applyFill="1" applyBorder="1" applyAlignment="1">
      <alignment horizontal="center" vertical="center"/>
    </xf>
    <xf numFmtId="176" fontId="3" fillId="0" borderId="1" xfId="52" applyFont="1" applyFill="1" applyBorder="1" applyAlignment="1" applyProtection="1">
      <alignment horizontal="left" vertical="top" wrapText="1"/>
    </xf>
    <xf numFmtId="0" fontId="3" fillId="0" borderId="1" xfId="0" applyFont="1" applyFill="1" applyBorder="1" applyAlignment="1">
      <alignment vertical="center"/>
    </xf>
    <xf numFmtId="0" fontId="3" fillId="0" borderId="0" xfId="0" applyFont="1" applyFill="1" applyBorder="1" applyAlignment="1">
      <alignment horizontal="center" vertical="center"/>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_湖北华鑫幕墙附件" xfId="50"/>
    <cellStyle name="常规 2_合肥万达文旅新城一期塔楼门窗测算2014.6.4（修改版）" xfId="51"/>
    <cellStyle name="表体数字 3 2 6 6" xfId="52"/>
    <cellStyle name="常规 144 4" xfId="53"/>
    <cellStyle name="?餑_x005f_x005f_x005f_x000c_睨_x005f_x005f_x005f_x0017__x005f_x005f_x005f_x000d_帼U_x005f_x005f_x005f_x0001_0_x005f_x005f_x005f_x0005_j'_x005f_x005f_x005f_x0007__x005f_x005f_x005f_x0001__x005f_x005f_x005f_x0001_ 3" xfId="54"/>
    <cellStyle name="常规 10" xfId="55"/>
    <cellStyle name="常规 2" xfId="56"/>
    <cellStyle name="常规 11" xfId="57"/>
    <cellStyle name="常规 3" xfId="58"/>
    <cellStyle name="表体数字 3 2 6 5 3 2" xfId="59"/>
    <cellStyle name="常规_6C汇总门窗统计表" xfId="60"/>
    <cellStyle name="常规_Sheet1" xfId="61"/>
    <cellStyle name="常规 2_K4地块外立面门窗工程报价清单" xfId="62"/>
    <cellStyle name="常规_型材比较" xfId="63"/>
  </cellStyles>
  <tableStyles count="0" defaultTableStyle="TableStyleMedium9" defaultPivotStyle="PivotStyleLight16"/>
  <colors>
    <mruColors>
      <color rgb="00D5539D"/>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5991;&#20214;\4.&#20010;&#20154;&#24037;&#20316;\3.&#25237;&#26631;&#24037;&#20316;\2025\12.&#27931;&#23425;&#23665;&#27700;&#25991;&#33489;\2.&#25104;&#26412;&#26680;&#31639;\01.&#25237;&#26631;&#25253;&#20215;\&#27931;&#23425;&#23665;&#27700;&#25991;&#33489;&#39033;&#30446;8#11#&#27004;&#38376;&#31383;&#28165;&#21333;-2025.8.22&#37329;&#26131;&#26684;%20-%20&#25253;&#20215;&#35843;&#25972;&#29256;&#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价说明"/>
      <sheetName val="洛宁山水文苑项目8#11#楼门窗造价汇总表"/>
      <sheetName val="门窗明细表"/>
      <sheetName val="序号1"/>
      <sheetName val="序号2 "/>
      <sheetName val="序号3 "/>
      <sheetName val="序号4  "/>
      <sheetName val="序号5   "/>
      <sheetName val="序号6 "/>
      <sheetName val="序号7 "/>
      <sheetName val="序号8 "/>
      <sheetName val="序号9 "/>
      <sheetName val="序号10 "/>
      <sheetName val="序号11 "/>
      <sheetName val="序号12  "/>
      <sheetName val="序号13  "/>
      <sheetName val="序号14 "/>
      <sheetName val="序号15 "/>
      <sheetName val="五金配置表"/>
      <sheetName val="询价表"/>
      <sheetName val="材料表"/>
      <sheetName val="米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0">
          <cell r="B10" t="str">
            <v>5mm+12A+5mm玻璃</v>
          </cell>
        </row>
        <row r="11">
          <cell r="B11" t="str">
            <v>5mm+12A+5mm钢化玻璃</v>
          </cell>
        </row>
      </sheetData>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view="pageBreakPreview" zoomScaleNormal="100" workbookViewId="0">
      <selection activeCell="B8" sqref="B8"/>
    </sheetView>
  </sheetViews>
  <sheetFormatPr defaultColWidth="9" defaultRowHeight="24.95" customHeight="1" outlineLevelCol="1"/>
  <cols>
    <col min="1" max="1" width="9" style="61"/>
    <col min="2" max="2" width="91.875" style="61" customWidth="1"/>
    <col min="3" max="16384" width="9" style="61"/>
  </cols>
  <sheetData>
    <row r="1" s="61" customFormat="1" customHeight="1" spans="1:2">
      <c r="A1" s="62" t="s">
        <v>0</v>
      </c>
      <c r="B1" s="62"/>
    </row>
    <row r="2" s="61" customFormat="1" customHeight="1" spans="1:2">
      <c r="A2" s="63" t="s">
        <v>1</v>
      </c>
      <c r="B2" s="64" t="s">
        <v>2</v>
      </c>
    </row>
    <row r="3" s="61" customFormat="1" customHeight="1" spans="1:2">
      <c r="A3" s="65">
        <v>1.1</v>
      </c>
      <c r="B3" s="66" t="s">
        <v>3</v>
      </c>
    </row>
    <row r="4" s="61" customFormat="1" customHeight="1" spans="1:2">
      <c r="A4" s="65">
        <v>1.2</v>
      </c>
      <c r="B4" s="66" t="s">
        <v>4</v>
      </c>
    </row>
    <row r="5" s="61" customFormat="1" customHeight="1" spans="1:2">
      <c r="A5" s="65">
        <v>1.3</v>
      </c>
      <c r="B5" s="67" t="s">
        <v>5</v>
      </c>
    </row>
    <row r="6" s="61" customFormat="1" customHeight="1" spans="1:2">
      <c r="A6" s="63" t="s">
        <v>6</v>
      </c>
      <c r="B6" s="64" t="s">
        <v>7</v>
      </c>
    </row>
    <row r="7" s="61" customFormat="1" ht="45" customHeight="1" spans="1:2">
      <c r="A7" s="68">
        <v>2.1</v>
      </c>
      <c r="B7" s="66" t="s">
        <v>8</v>
      </c>
    </row>
    <row r="8" s="61" customFormat="1" ht="45" customHeight="1" spans="1:2">
      <c r="A8" s="68">
        <v>2.2</v>
      </c>
      <c r="B8" s="66" t="s">
        <v>9</v>
      </c>
    </row>
    <row r="9" s="61" customFormat="1" ht="72" customHeight="1" spans="1:2">
      <c r="A9" s="68">
        <v>2.3</v>
      </c>
      <c r="B9" s="69" t="s">
        <v>10</v>
      </c>
    </row>
    <row r="10" s="61" customFormat="1" ht="63" customHeight="1" spans="1:2">
      <c r="A10" s="68">
        <v>2.4</v>
      </c>
      <c r="B10" s="69" t="s">
        <v>11</v>
      </c>
    </row>
    <row r="11" s="61" customFormat="1" ht="45" customHeight="1" spans="1:2">
      <c r="A11" s="68">
        <v>2.5</v>
      </c>
      <c r="B11" s="69" t="s">
        <v>12</v>
      </c>
    </row>
    <row r="12" s="61" customFormat="1" ht="42" customHeight="1" spans="1:2">
      <c r="A12" s="68">
        <v>2.6</v>
      </c>
      <c r="B12" s="69" t="s">
        <v>13</v>
      </c>
    </row>
    <row r="13" s="61" customFormat="1" ht="54" customHeight="1" spans="1:2">
      <c r="A13" s="68">
        <v>2.7</v>
      </c>
      <c r="B13" s="70" t="s">
        <v>14</v>
      </c>
    </row>
    <row r="14" s="61" customFormat="1" ht="30" customHeight="1" spans="1:2">
      <c r="A14" s="68">
        <v>2.8</v>
      </c>
      <c r="B14" s="71" t="s">
        <v>15</v>
      </c>
    </row>
    <row r="15" s="61" customFormat="1" ht="32.1" customHeight="1" spans="1:2">
      <c r="A15" s="68">
        <v>2.9</v>
      </c>
      <c r="B15" s="69" t="s">
        <v>16</v>
      </c>
    </row>
    <row r="16" s="61" customFormat="1" ht="24" customHeight="1" spans="1:2">
      <c r="A16" s="63" t="s">
        <v>17</v>
      </c>
      <c r="B16" s="64" t="s">
        <v>18</v>
      </c>
    </row>
    <row r="17" s="61" customFormat="1" ht="267" customHeight="1" spans="1:2">
      <c r="A17" s="72">
        <v>3.1</v>
      </c>
      <c r="B17" s="73" t="s">
        <v>19</v>
      </c>
    </row>
    <row r="18" s="61" customFormat="1" ht="32.1" customHeight="1" spans="1:2">
      <c r="A18" s="68">
        <v>3.2</v>
      </c>
      <c r="B18" s="66" t="s">
        <v>20</v>
      </c>
    </row>
    <row r="19" s="61" customFormat="1" ht="29.1" customHeight="1" spans="1:2">
      <c r="A19" s="68">
        <v>3.3</v>
      </c>
      <c r="B19" s="74" t="s">
        <v>21</v>
      </c>
    </row>
    <row r="20" s="61" customFormat="1" customHeight="1" spans="1:1">
      <c r="A20" s="75"/>
    </row>
  </sheetData>
  <mergeCells count="1">
    <mergeCell ref="A1:B1"/>
  </mergeCells>
  <pageMargins left="0.75" right="0.75" top="1" bottom="1" header="0.5" footer="0.5"/>
  <pageSetup paperSize="9" scale="73"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6384" width="8.75" style="19"/>
  </cols>
  <sheetData>
    <row r="1" ht="22.15" customHeight="1" spans="1:9">
      <c r="A1" s="21" t="s">
        <v>126</v>
      </c>
      <c r="B1" s="22"/>
      <c r="C1" s="22"/>
      <c r="D1" s="22"/>
      <c r="E1" s="22"/>
      <c r="F1" s="22"/>
      <c r="G1" s="22"/>
      <c r="H1" s="22"/>
      <c r="I1" s="22"/>
    </row>
    <row r="2" s="18" customFormat="1" ht="30.95" customHeight="1" spans="1:9">
      <c r="A2" s="23" t="s">
        <v>43</v>
      </c>
      <c r="B2" s="23" t="s">
        <v>120</v>
      </c>
      <c r="C2" s="23"/>
      <c r="D2" s="23"/>
      <c r="E2" s="23" t="s">
        <v>45</v>
      </c>
      <c r="F2" s="23" t="s">
        <v>46</v>
      </c>
      <c r="G2" s="23"/>
      <c r="H2" s="23" t="s">
        <v>47</v>
      </c>
      <c r="I2" s="23"/>
    </row>
    <row r="3" s="18" customFormat="1" ht="30.95" customHeight="1" spans="1:9">
      <c r="A3" s="23" t="s">
        <v>48</v>
      </c>
      <c r="B3" s="23" t="s">
        <v>127</v>
      </c>
      <c r="C3" s="23"/>
      <c r="D3" s="23"/>
      <c r="E3" s="23" t="s">
        <v>50</v>
      </c>
      <c r="F3" s="23" t="s">
        <v>122</v>
      </c>
      <c r="G3" s="23"/>
      <c r="H3" s="23"/>
      <c r="I3" s="23"/>
    </row>
    <row r="4" s="18" customFormat="1" ht="30" customHeight="1" spans="1:9">
      <c r="A4" s="24" t="s">
        <v>52</v>
      </c>
      <c r="B4" s="23">
        <v>3170</v>
      </c>
      <c r="C4" s="24" t="s">
        <v>53</v>
      </c>
      <c r="D4" s="23">
        <v>1870</v>
      </c>
      <c r="E4" s="23" t="s">
        <v>54</v>
      </c>
      <c r="F4" s="23"/>
      <c r="G4" s="25" t="s">
        <v>55</v>
      </c>
      <c r="H4" s="23"/>
      <c r="I4" s="23"/>
    </row>
    <row r="5" s="18" customFormat="1" ht="24" customHeight="1" spans="1:9">
      <c r="A5" s="24"/>
      <c r="B5" s="23"/>
      <c r="C5" s="24"/>
      <c r="D5" s="23"/>
      <c r="E5" s="23"/>
      <c r="F5" s="26">
        <v>5.93</v>
      </c>
      <c r="G5" s="27" t="s">
        <v>56</v>
      </c>
      <c r="H5" s="23"/>
      <c r="I5" s="23"/>
    </row>
    <row r="6" s="18" customFormat="1" ht="30" customHeight="1" spans="1:9">
      <c r="A6" s="23" t="s">
        <v>23</v>
      </c>
      <c r="B6" s="23" t="s">
        <v>57</v>
      </c>
      <c r="C6" s="23"/>
      <c r="D6" s="23" t="s">
        <v>58</v>
      </c>
      <c r="E6" s="23" t="s">
        <v>59</v>
      </c>
      <c r="F6" s="23" t="s">
        <v>60</v>
      </c>
      <c r="G6" s="25" t="s">
        <v>61</v>
      </c>
      <c r="H6" s="25" t="s">
        <v>62</v>
      </c>
      <c r="I6" s="27" t="s">
        <v>63</v>
      </c>
    </row>
    <row r="7" s="18" customFormat="1" ht="20" customHeight="1" spans="1:9">
      <c r="A7" s="28">
        <v>1</v>
      </c>
      <c r="B7" s="28" t="s">
        <v>64</v>
      </c>
      <c r="C7" s="28"/>
      <c r="D7" s="28"/>
      <c r="E7" s="28"/>
      <c r="F7" s="28"/>
      <c r="G7" s="28"/>
      <c r="H7" s="29">
        <f>SUM(H8:H10)</f>
        <v>237.68</v>
      </c>
      <c r="I7" s="25"/>
    </row>
    <row r="8" s="18" customFormat="1" ht="20" customHeight="1" spans="1:9">
      <c r="A8" s="23">
        <v>1.1</v>
      </c>
      <c r="B8" s="30" t="s">
        <v>65</v>
      </c>
      <c r="C8" s="31"/>
      <c r="D8" s="23" t="s">
        <v>66</v>
      </c>
      <c r="E8" s="25">
        <v>7.93</v>
      </c>
      <c r="F8" s="32">
        <v>0.1</v>
      </c>
      <c r="G8" s="33">
        <v>23.88</v>
      </c>
      <c r="H8" s="33">
        <f t="shared" ref="H8:H10" si="0">E8*(1+F8)*G8</f>
        <v>208.31</v>
      </c>
      <c r="I8" s="23" t="s">
        <v>67</v>
      </c>
    </row>
    <row r="9" s="18" customFormat="1" ht="20" customHeight="1" spans="1:9">
      <c r="A9" s="23">
        <v>1.2</v>
      </c>
      <c r="B9" s="30" t="s">
        <v>68</v>
      </c>
      <c r="C9" s="31"/>
      <c r="D9" s="23" t="s">
        <v>66</v>
      </c>
      <c r="E9" s="25">
        <v>0.93</v>
      </c>
      <c r="F9" s="32">
        <v>0.1</v>
      </c>
      <c r="G9" s="33">
        <v>23</v>
      </c>
      <c r="H9" s="33">
        <f t="shared" si="0"/>
        <v>23.53</v>
      </c>
      <c r="I9" s="23" t="s">
        <v>67</v>
      </c>
    </row>
    <row r="10" s="18" customFormat="1" ht="20" customHeight="1" spans="1:9">
      <c r="A10" s="23">
        <v>1.3</v>
      </c>
      <c r="B10" s="23" t="s">
        <v>69</v>
      </c>
      <c r="C10" s="23"/>
      <c r="D10" s="23" t="s">
        <v>66</v>
      </c>
      <c r="E10" s="25">
        <v>0.24</v>
      </c>
      <c r="F10" s="32">
        <v>0.1</v>
      </c>
      <c r="G10" s="33">
        <v>22.12</v>
      </c>
      <c r="H10" s="33">
        <f t="shared" si="0"/>
        <v>5.84</v>
      </c>
      <c r="I10" s="23" t="s">
        <v>67</v>
      </c>
    </row>
    <row r="11" s="18" customFormat="1" ht="20" customHeight="1" spans="1:9">
      <c r="A11" s="28">
        <v>2</v>
      </c>
      <c r="B11" s="28" t="s">
        <v>70</v>
      </c>
      <c r="C11" s="28"/>
      <c r="D11" s="28"/>
      <c r="E11" s="28"/>
      <c r="F11" s="28"/>
      <c r="G11" s="28"/>
      <c r="H11" s="29">
        <f>H12</f>
        <v>22.45</v>
      </c>
      <c r="I11" s="25"/>
    </row>
    <row r="12" s="18" customFormat="1" ht="20" customHeight="1" spans="1:9">
      <c r="A12" s="23">
        <v>2.1</v>
      </c>
      <c r="B12" s="23" t="s">
        <v>123</v>
      </c>
      <c r="C12" s="23"/>
      <c r="D12" s="23" t="s">
        <v>72</v>
      </c>
      <c r="E12" s="25">
        <v>0.34</v>
      </c>
      <c r="F12" s="32">
        <v>0.01</v>
      </c>
      <c r="G12" s="33">
        <v>65.38</v>
      </c>
      <c r="H12" s="33">
        <f t="shared" ref="H12:H15" si="1">E12*(1+F12)*G12</f>
        <v>22.45</v>
      </c>
      <c r="I12" s="23" t="s">
        <v>73</v>
      </c>
    </row>
    <row r="13" s="18" customFormat="1" ht="20" customHeight="1" spans="1:9">
      <c r="A13" s="28">
        <v>3</v>
      </c>
      <c r="B13" s="28" t="s">
        <v>74</v>
      </c>
      <c r="C13" s="28"/>
      <c r="D13" s="28"/>
      <c r="E13" s="28"/>
      <c r="F13" s="28"/>
      <c r="G13" s="28"/>
      <c r="H13" s="29">
        <f>SUM(H14:H15)</f>
        <v>84.45</v>
      </c>
      <c r="I13" s="25"/>
    </row>
    <row r="14" s="18" customFormat="1" ht="20" customHeight="1" spans="1:9">
      <c r="A14" s="23">
        <v>3.1</v>
      </c>
      <c r="B14" s="23" t="s">
        <v>75</v>
      </c>
      <c r="C14" s="23"/>
      <c r="D14" s="23" t="s">
        <v>76</v>
      </c>
      <c r="E14" s="25">
        <v>0.18</v>
      </c>
      <c r="F14" s="32">
        <v>0.015</v>
      </c>
      <c r="G14" s="33">
        <v>86.73</v>
      </c>
      <c r="H14" s="33">
        <f t="shared" si="1"/>
        <v>15.85</v>
      </c>
      <c r="I14" s="23" t="s">
        <v>77</v>
      </c>
    </row>
    <row r="15" s="18" customFormat="1" ht="20" customHeight="1" spans="1:9">
      <c r="A15" s="23">
        <v>3.2</v>
      </c>
      <c r="B15" s="23" t="s">
        <v>78</v>
      </c>
      <c r="C15" s="23"/>
      <c r="D15" s="23" t="s">
        <v>76</v>
      </c>
      <c r="E15" s="25">
        <v>0.67</v>
      </c>
      <c r="F15" s="32">
        <v>0.015</v>
      </c>
      <c r="G15" s="33">
        <v>100.88</v>
      </c>
      <c r="H15" s="33">
        <f t="shared" si="1"/>
        <v>68.6</v>
      </c>
      <c r="I15" s="23" t="s">
        <v>77</v>
      </c>
    </row>
    <row r="16" s="18" customFormat="1" ht="20" customHeight="1" spans="1:9">
      <c r="A16" s="28">
        <v>4</v>
      </c>
      <c r="B16" s="28" t="s">
        <v>79</v>
      </c>
      <c r="C16" s="28"/>
      <c r="D16" s="28"/>
      <c r="E16" s="28"/>
      <c r="F16" s="28"/>
      <c r="G16" s="28"/>
      <c r="H16" s="29">
        <f>SUM(H17:H19)</f>
        <v>25.22</v>
      </c>
      <c r="I16" s="25" t="s">
        <v>80</v>
      </c>
    </row>
    <row r="17" s="18" customFormat="1" ht="20" customHeight="1" spans="1:9">
      <c r="A17" s="28">
        <v>4.1</v>
      </c>
      <c r="B17" s="30" t="s">
        <v>81</v>
      </c>
      <c r="C17" s="31"/>
      <c r="D17" s="23" t="s">
        <v>82</v>
      </c>
      <c r="E17" s="28">
        <v>2.5</v>
      </c>
      <c r="F17" s="32">
        <v>0.03</v>
      </c>
      <c r="G17" s="33">
        <v>8.41</v>
      </c>
      <c r="H17" s="33">
        <f t="shared" ref="H17:H19" si="2">E17*(1+F17)*G17</f>
        <v>21.66</v>
      </c>
      <c r="I17" s="23" t="s">
        <v>83</v>
      </c>
    </row>
    <row r="18" s="18" customFormat="1" ht="20" customHeight="1" spans="1:9">
      <c r="A18" s="28">
        <v>4.2</v>
      </c>
      <c r="B18" s="30" t="s">
        <v>84</v>
      </c>
      <c r="C18" s="31"/>
      <c r="D18" s="23" t="s">
        <v>82</v>
      </c>
      <c r="E18" s="28">
        <v>0.15</v>
      </c>
      <c r="F18" s="32">
        <v>0.03</v>
      </c>
      <c r="G18" s="33">
        <v>23.01</v>
      </c>
      <c r="H18" s="33">
        <f t="shared" si="2"/>
        <v>3.56</v>
      </c>
      <c r="I18" s="23" t="s">
        <v>85</v>
      </c>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13.34</v>
      </c>
      <c r="I20" s="25" t="s">
        <v>80</v>
      </c>
    </row>
    <row r="21" ht="20" customHeight="1" spans="1:9">
      <c r="A21" s="28">
        <v>5.1</v>
      </c>
      <c r="B21" s="30" t="s">
        <v>89</v>
      </c>
      <c r="C21" s="31"/>
      <c r="D21" s="23" t="s">
        <v>90</v>
      </c>
      <c r="E21" s="28">
        <v>2.87</v>
      </c>
      <c r="F21" s="28"/>
      <c r="G21" s="33">
        <v>1.08</v>
      </c>
      <c r="H21" s="33">
        <f>E21*(1+F21)*G21</f>
        <v>3.1</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3.37</v>
      </c>
      <c r="F23" s="23"/>
      <c r="G23" s="33">
        <v>0.07</v>
      </c>
      <c r="H23" s="33">
        <f>E23*(1+F23)*G23</f>
        <v>0.24</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464.14</v>
      </c>
      <c r="I31" s="42" t="s">
        <v>106</v>
      </c>
    </row>
    <row r="32" ht="20" customHeight="1" spans="1:9">
      <c r="A32" s="23">
        <v>13</v>
      </c>
      <c r="B32" s="30" t="s">
        <v>107</v>
      </c>
      <c r="C32" s="31"/>
      <c r="D32" s="23" t="s">
        <v>104</v>
      </c>
      <c r="E32" s="30" t="s">
        <v>108</v>
      </c>
      <c r="F32" s="31"/>
      <c r="G32" s="40">
        <v>0.09</v>
      </c>
      <c r="H32" s="33">
        <f>H31*G32</f>
        <v>41.77</v>
      </c>
      <c r="I32" s="43"/>
    </row>
    <row r="33" ht="20" customHeight="1" spans="1:9">
      <c r="A33" s="23">
        <v>14</v>
      </c>
      <c r="B33" s="30" t="s">
        <v>109</v>
      </c>
      <c r="C33" s="31"/>
      <c r="D33" s="23" t="s">
        <v>104</v>
      </c>
      <c r="E33" s="30" t="s">
        <v>110</v>
      </c>
      <c r="F33" s="31"/>
      <c r="G33" s="25"/>
      <c r="H33" s="33">
        <f>H31+H32</f>
        <v>505.91</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6384" width="8.75" style="19"/>
  </cols>
  <sheetData>
    <row r="1" ht="22.15" customHeight="1" spans="1:9">
      <c r="A1" s="21" t="s">
        <v>128</v>
      </c>
      <c r="B1" s="22"/>
      <c r="C1" s="22"/>
      <c r="D1" s="22"/>
      <c r="E1" s="22"/>
      <c r="F1" s="22"/>
      <c r="G1" s="22"/>
      <c r="H1" s="22"/>
      <c r="I1" s="22"/>
    </row>
    <row r="2" s="18" customFormat="1" ht="30.95" customHeight="1" spans="1:9">
      <c r="A2" s="23" t="s">
        <v>43</v>
      </c>
      <c r="B2" s="23" t="s">
        <v>120</v>
      </c>
      <c r="C2" s="23"/>
      <c r="D2" s="23"/>
      <c r="E2" s="23" t="s">
        <v>45</v>
      </c>
      <c r="F2" s="23" t="s">
        <v>46</v>
      </c>
      <c r="G2" s="23"/>
      <c r="H2" s="23" t="s">
        <v>47</v>
      </c>
      <c r="I2" s="23"/>
    </row>
    <row r="3" s="18" customFormat="1" ht="30.95" customHeight="1" spans="1:9">
      <c r="A3" s="23" t="s">
        <v>48</v>
      </c>
      <c r="B3" s="23" t="s">
        <v>129</v>
      </c>
      <c r="C3" s="23"/>
      <c r="D3" s="23"/>
      <c r="E3" s="23" t="s">
        <v>50</v>
      </c>
      <c r="F3" s="23" t="s">
        <v>122</v>
      </c>
      <c r="G3" s="23"/>
      <c r="H3" s="23"/>
      <c r="I3" s="23"/>
    </row>
    <row r="4" s="18" customFormat="1" ht="30" customHeight="1" spans="1:9">
      <c r="A4" s="24" t="s">
        <v>52</v>
      </c>
      <c r="B4" s="23">
        <v>2170</v>
      </c>
      <c r="C4" s="24" t="s">
        <v>53</v>
      </c>
      <c r="D4" s="23">
        <v>1870</v>
      </c>
      <c r="E4" s="23" t="s">
        <v>54</v>
      </c>
      <c r="F4" s="23"/>
      <c r="G4" s="25" t="s">
        <v>55</v>
      </c>
      <c r="H4" s="23"/>
      <c r="I4" s="23"/>
    </row>
    <row r="5" s="18" customFormat="1" ht="24" customHeight="1" spans="1:9">
      <c r="A5" s="24"/>
      <c r="B5" s="23"/>
      <c r="C5" s="24"/>
      <c r="D5" s="23"/>
      <c r="E5" s="23"/>
      <c r="F5" s="26">
        <v>4.06</v>
      </c>
      <c r="G5" s="27" t="s">
        <v>56</v>
      </c>
      <c r="H5" s="23"/>
      <c r="I5" s="23"/>
    </row>
    <row r="6" s="18" customFormat="1" ht="30" customHeight="1" spans="1:9">
      <c r="A6" s="23" t="s">
        <v>23</v>
      </c>
      <c r="B6" s="23" t="s">
        <v>57</v>
      </c>
      <c r="C6" s="23"/>
      <c r="D6" s="23" t="s">
        <v>58</v>
      </c>
      <c r="E6" s="23" t="s">
        <v>59</v>
      </c>
      <c r="F6" s="23" t="s">
        <v>60</v>
      </c>
      <c r="G6" s="25" t="s">
        <v>61</v>
      </c>
      <c r="H6" s="25" t="s">
        <v>62</v>
      </c>
      <c r="I6" s="27" t="s">
        <v>63</v>
      </c>
    </row>
    <row r="7" s="18" customFormat="1" ht="20" customHeight="1" spans="1:9">
      <c r="A7" s="28">
        <v>1</v>
      </c>
      <c r="B7" s="28" t="s">
        <v>64</v>
      </c>
      <c r="C7" s="28"/>
      <c r="D7" s="28"/>
      <c r="E7" s="28"/>
      <c r="F7" s="28"/>
      <c r="G7" s="28"/>
      <c r="H7" s="29">
        <f>SUM(H8:H10)</f>
        <v>175.92</v>
      </c>
      <c r="I7" s="25"/>
    </row>
    <row r="8" s="18" customFormat="1" ht="20" customHeight="1" spans="1:9">
      <c r="A8" s="23">
        <v>1.1</v>
      </c>
      <c r="B8" s="30" t="s">
        <v>65</v>
      </c>
      <c r="C8" s="31"/>
      <c r="D8" s="23" t="s">
        <v>66</v>
      </c>
      <c r="E8" s="25">
        <v>5.78</v>
      </c>
      <c r="F8" s="32">
        <v>0.1</v>
      </c>
      <c r="G8" s="33">
        <v>23.88</v>
      </c>
      <c r="H8" s="33">
        <f t="shared" ref="H8:H10" si="0">E8*(1+F8)*G8</f>
        <v>151.83</v>
      </c>
      <c r="I8" s="23" t="s">
        <v>67</v>
      </c>
    </row>
    <row r="9" s="18" customFormat="1" ht="20" customHeight="1" spans="1:9">
      <c r="A9" s="23">
        <v>1.2</v>
      </c>
      <c r="B9" s="30" t="s">
        <v>68</v>
      </c>
      <c r="C9" s="31"/>
      <c r="D9" s="23" t="s">
        <v>66</v>
      </c>
      <c r="E9" s="25">
        <v>0.75</v>
      </c>
      <c r="F9" s="32">
        <v>0.1</v>
      </c>
      <c r="G9" s="33">
        <v>23</v>
      </c>
      <c r="H9" s="33">
        <f t="shared" si="0"/>
        <v>18.98</v>
      </c>
      <c r="I9" s="23" t="s">
        <v>67</v>
      </c>
    </row>
    <row r="10" s="18" customFormat="1" ht="20" customHeight="1" spans="1:9">
      <c r="A10" s="23">
        <v>1.3</v>
      </c>
      <c r="B10" s="23" t="s">
        <v>69</v>
      </c>
      <c r="C10" s="23"/>
      <c r="D10" s="23" t="s">
        <v>66</v>
      </c>
      <c r="E10" s="25">
        <v>0.21</v>
      </c>
      <c r="F10" s="32">
        <v>0.1</v>
      </c>
      <c r="G10" s="33">
        <v>22.12</v>
      </c>
      <c r="H10" s="33">
        <f t="shared" si="0"/>
        <v>5.11</v>
      </c>
      <c r="I10" s="23" t="s">
        <v>67</v>
      </c>
    </row>
    <row r="11" s="18" customFormat="1" ht="20" customHeight="1" spans="1:9">
      <c r="A11" s="28">
        <v>2</v>
      </c>
      <c r="B11" s="28" t="s">
        <v>70</v>
      </c>
      <c r="C11" s="28"/>
      <c r="D11" s="28"/>
      <c r="E11" s="28"/>
      <c r="F11" s="28"/>
      <c r="G11" s="28"/>
      <c r="H11" s="29">
        <f>H12</f>
        <v>16.51</v>
      </c>
      <c r="I11" s="25"/>
    </row>
    <row r="12" s="18" customFormat="1" ht="20" customHeight="1" spans="1:9">
      <c r="A12" s="23">
        <v>2.1</v>
      </c>
      <c r="B12" s="23" t="s">
        <v>123</v>
      </c>
      <c r="C12" s="23"/>
      <c r="D12" s="23" t="s">
        <v>72</v>
      </c>
      <c r="E12" s="25">
        <v>0.25</v>
      </c>
      <c r="F12" s="32">
        <v>0.01</v>
      </c>
      <c r="G12" s="33">
        <v>65.38</v>
      </c>
      <c r="H12" s="33">
        <f t="shared" ref="H12:H15" si="1">E12*(1+F12)*G12</f>
        <v>16.51</v>
      </c>
      <c r="I12" s="23" t="s">
        <v>73</v>
      </c>
    </row>
    <row r="13" s="18" customFormat="1" ht="20" customHeight="1" spans="1:9">
      <c r="A13" s="28">
        <v>3</v>
      </c>
      <c r="B13" s="28" t="s">
        <v>74</v>
      </c>
      <c r="C13" s="28"/>
      <c r="D13" s="28"/>
      <c r="E13" s="28"/>
      <c r="F13" s="28"/>
      <c r="G13" s="28"/>
      <c r="H13" s="29">
        <f>SUM(H14:H15)</f>
        <v>85.02</v>
      </c>
      <c r="I13" s="25"/>
    </row>
    <row r="14" s="18" customFormat="1" ht="20" customHeight="1" spans="1:9">
      <c r="A14" s="23">
        <v>3.1</v>
      </c>
      <c r="B14" s="23" t="s">
        <v>75</v>
      </c>
      <c r="C14" s="23"/>
      <c r="D14" s="23" t="s">
        <v>76</v>
      </c>
      <c r="E14" s="25">
        <v>0.14</v>
      </c>
      <c r="F14" s="32">
        <v>0.015</v>
      </c>
      <c r="G14" s="33">
        <v>86.73</v>
      </c>
      <c r="H14" s="33">
        <f t="shared" si="1"/>
        <v>12.32</v>
      </c>
      <c r="I14" s="23" t="s">
        <v>77</v>
      </c>
    </row>
    <row r="15" s="18" customFormat="1" ht="20" customHeight="1" spans="1:9">
      <c r="A15" s="23">
        <v>3.2</v>
      </c>
      <c r="B15" s="23" t="s">
        <v>78</v>
      </c>
      <c r="C15" s="23"/>
      <c r="D15" s="23" t="s">
        <v>76</v>
      </c>
      <c r="E15" s="25">
        <v>0.71</v>
      </c>
      <c r="F15" s="32">
        <v>0.015</v>
      </c>
      <c r="G15" s="33">
        <v>100.88</v>
      </c>
      <c r="H15" s="33">
        <f t="shared" si="1"/>
        <v>72.7</v>
      </c>
      <c r="I15" s="23" t="s">
        <v>77</v>
      </c>
    </row>
    <row r="16" s="18" customFormat="1" ht="20" customHeight="1" spans="1:9">
      <c r="A16" s="28">
        <v>4</v>
      </c>
      <c r="B16" s="28" t="s">
        <v>79</v>
      </c>
      <c r="C16" s="28"/>
      <c r="D16" s="28"/>
      <c r="E16" s="28"/>
      <c r="F16" s="28"/>
      <c r="G16" s="28"/>
      <c r="H16" s="29">
        <f>SUM(H17:H19)</f>
        <v>25.22</v>
      </c>
      <c r="I16" s="25" t="s">
        <v>80</v>
      </c>
    </row>
    <row r="17" s="18" customFormat="1" ht="20" customHeight="1" spans="1:9">
      <c r="A17" s="28">
        <v>4.1</v>
      </c>
      <c r="B17" s="30" t="s">
        <v>81</v>
      </c>
      <c r="C17" s="31"/>
      <c r="D17" s="23" t="s">
        <v>82</v>
      </c>
      <c r="E17" s="28">
        <v>2.5</v>
      </c>
      <c r="F17" s="32">
        <v>0.03</v>
      </c>
      <c r="G17" s="33">
        <v>8.41</v>
      </c>
      <c r="H17" s="33">
        <f t="shared" ref="H17:H19" si="2">E17*(1+F17)*G17</f>
        <v>21.66</v>
      </c>
      <c r="I17" s="23" t="s">
        <v>83</v>
      </c>
    </row>
    <row r="18" s="18" customFormat="1" ht="20" customHeight="1" spans="1:9">
      <c r="A18" s="28">
        <v>4.2</v>
      </c>
      <c r="B18" s="30" t="s">
        <v>84</v>
      </c>
      <c r="C18" s="31"/>
      <c r="D18" s="23" t="s">
        <v>82</v>
      </c>
      <c r="E18" s="28">
        <v>0.15</v>
      </c>
      <c r="F18" s="32">
        <v>0.03</v>
      </c>
      <c r="G18" s="33">
        <v>23.01</v>
      </c>
      <c r="H18" s="33">
        <f t="shared" si="2"/>
        <v>3.56</v>
      </c>
      <c r="I18" s="23" t="s">
        <v>85</v>
      </c>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12.54</v>
      </c>
      <c r="I20" s="25" t="s">
        <v>80</v>
      </c>
    </row>
    <row r="21" ht="20" customHeight="1" spans="1:9">
      <c r="A21" s="28">
        <v>5.1</v>
      </c>
      <c r="B21" s="30" t="s">
        <v>89</v>
      </c>
      <c r="C21" s="31"/>
      <c r="D21" s="23" t="s">
        <v>90</v>
      </c>
      <c r="E21" s="28">
        <v>2.09</v>
      </c>
      <c r="F21" s="28"/>
      <c r="G21" s="33">
        <v>1.08</v>
      </c>
      <c r="H21" s="33">
        <f>E21*(1+F21)*G21</f>
        <v>2.26</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3.94</v>
      </c>
      <c r="F23" s="23"/>
      <c r="G23" s="33">
        <v>0.07</v>
      </c>
      <c r="H23" s="33">
        <f>E23*(1+F23)*G23</f>
        <v>0.28</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396.21</v>
      </c>
      <c r="I31" s="42" t="s">
        <v>106</v>
      </c>
    </row>
    <row r="32" ht="20" customHeight="1" spans="1:9">
      <c r="A32" s="23">
        <v>13</v>
      </c>
      <c r="B32" s="30" t="s">
        <v>107</v>
      </c>
      <c r="C32" s="31"/>
      <c r="D32" s="23" t="s">
        <v>104</v>
      </c>
      <c r="E32" s="30" t="s">
        <v>108</v>
      </c>
      <c r="F32" s="31"/>
      <c r="G32" s="40">
        <v>0.09</v>
      </c>
      <c r="H32" s="33">
        <f>H31*G32</f>
        <v>35.66</v>
      </c>
      <c r="I32" s="43"/>
    </row>
    <row r="33" ht="20" customHeight="1" spans="1:9">
      <c r="A33" s="23">
        <v>14</v>
      </c>
      <c r="B33" s="30" t="s">
        <v>109</v>
      </c>
      <c r="C33" s="31"/>
      <c r="D33" s="23" t="s">
        <v>104</v>
      </c>
      <c r="E33" s="30" t="s">
        <v>110</v>
      </c>
      <c r="F33" s="31"/>
      <c r="G33" s="25"/>
      <c r="H33" s="33">
        <f>H31+H32</f>
        <v>431.87</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6384" width="8.75" style="19"/>
  </cols>
  <sheetData>
    <row r="1" ht="22.15" customHeight="1" spans="1:9">
      <c r="A1" s="21" t="s">
        <v>130</v>
      </c>
      <c r="B1" s="22"/>
      <c r="C1" s="22"/>
      <c r="D1" s="22"/>
      <c r="E1" s="22"/>
      <c r="F1" s="22"/>
      <c r="G1" s="22"/>
      <c r="H1" s="22"/>
      <c r="I1" s="22"/>
    </row>
    <row r="2" s="18" customFormat="1" ht="30.95" customHeight="1" spans="1:9">
      <c r="A2" s="23" t="s">
        <v>43</v>
      </c>
      <c r="B2" s="23" t="s">
        <v>120</v>
      </c>
      <c r="C2" s="23"/>
      <c r="D2" s="23"/>
      <c r="E2" s="23" t="s">
        <v>45</v>
      </c>
      <c r="F2" s="23" t="s">
        <v>46</v>
      </c>
      <c r="G2" s="23"/>
      <c r="H2" s="23" t="s">
        <v>47</v>
      </c>
      <c r="I2" s="23"/>
    </row>
    <row r="3" s="18" customFormat="1" ht="30.95" customHeight="1" spans="1:9">
      <c r="A3" s="23" t="s">
        <v>48</v>
      </c>
      <c r="B3" s="23" t="s">
        <v>131</v>
      </c>
      <c r="C3" s="23"/>
      <c r="D3" s="23"/>
      <c r="E3" s="23" t="s">
        <v>50</v>
      </c>
      <c r="F3" s="23" t="s">
        <v>122</v>
      </c>
      <c r="G3" s="23"/>
      <c r="H3" s="23"/>
      <c r="I3" s="23"/>
    </row>
    <row r="4" s="18" customFormat="1" ht="30" customHeight="1" spans="1:9">
      <c r="A4" s="24" t="s">
        <v>52</v>
      </c>
      <c r="B4" s="23">
        <v>870</v>
      </c>
      <c r="C4" s="24" t="s">
        <v>53</v>
      </c>
      <c r="D4" s="23">
        <v>1570</v>
      </c>
      <c r="E4" s="23" t="s">
        <v>54</v>
      </c>
      <c r="F4" s="23"/>
      <c r="G4" s="25" t="s">
        <v>55</v>
      </c>
      <c r="H4" s="23"/>
      <c r="I4" s="23"/>
    </row>
    <row r="5" s="18" customFormat="1" ht="24" customHeight="1" spans="1:9">
      <c r="A5" s="24"/>
      <c r="B5" s="23"/>
      <c r="C5" s="24"/>
      <c r="D5" s="23"/>
      <c r="E5" s="23"/>
      <c r="F5" s="26">
        <v>1.37</v>
      </c>
      <c r="G5" s="27" t="s">
        <v>56</v>
      </c>
      <c r="H5" s="23"/>
      <c r="I5" s="23"/>
    </row>
    <row r="6" s="18" customFormat="1" ht="30" customHeight="1" spans="1:9">
      <c r="A6" s="23" t="s">
        <v>23</v>
      </c>
      <c r="B6" s="23" t="s">
        <v>57</v>
      </c>
      <c r="C6" s="23"/>
      <c r="D6" s="23" t="s">
        <v>58</v>
      </c>
      <c r="E6" s="23" t="s">
        <v>59</v>
      </c>
      <c r="F6" s="23" t="s">
        <v>60</v>
      </c>
      <c r="G6" s="25" t="s">
        <v>61</v>
      </c>
      <c r="H6" s="25" t="s">
        <v>62</v>
      </c>
      <c r="I6" s="27" t="s">
        <v>63</v>
      </c>
    </row>
    <row r="7" s="18" customFormat="1" ht="20" customHeight="1" spans="1:9">
      <c r="A7" s="28">
        <v>1</v>
      </c>
      <c r="B7" s="28" t="s">
        <v>64</v>
      </c>
      <c r="C7" s="28"/>
      <c r="D7" s="28"/>
      <c r="E7" s="28"/>
      <c r="F7" s="28"/>
      <c r="G7" s="28"/>
      <c r="H7" s="29">
        <f>SUM(H8:H10)</f>
        <v>286.48</v>
      </c>
      <c r="I7" s="25"/>
    </row>
    <row r="8" s="18" customFormat="1" ht="20" customHeight="1" spans="1:9">
      <c r="A8" s="23">
        <v>1.1</v>
      </c>
      <c r="B8" s="30" t="s">
        <v>65</v>
      </c>
      <c r="C8" s="31"/>
      <c r="D8" s="23" t="s">
        <v>66</v>
      </c>
      <c r="E8" s="25">
        <v>9.7</v>
      </c>
      <c r="F8" s="32">
        <v>0.1</v>
      </c>
      <c r="G8" s="33">
        <v>23.88</v>
      </c>
      <c r="H8" s="33">
        <f t="shared" ref="H8:H10" si="0">E8*(1+F8)*G8</f>
        <v>254.8</v>
      </c>
      <c r="I8" s="23" t="s">
        <v>67</v>
      </c>
    </row>
    <row r="9" s="18" customFormat="1" ht="20" customHeight="1" spans="1:9">
      <c r="A9" s="23">
        <v>1.2</v>
      </c>
      <c r="B9" s="30" t="s">
        <v>68</v>
      </c>
      <c r="C9" s="31"/>
      <c r="D9" s="23" t="s">
        <v>66</v>
      </c>
      <c r="E9" s="25">
        <v>0.8</v>
      </c>
      <c r="F9" s="32">
        <v>0.1</v>
      </c>
      <c r="G9" s="33">
        <v>23</v>
      </c>
      <c r="H9" s="33">
        <f t="shared" si="0"/>
        <v>20.24</v>
      </c>
      <c r="I9" s="23" t="s">
        <v>67</v>
      </c>
    </row>
    <row r="10" s="18" customFormat="1" ht="20" customHeight="1" spans="1:9">
      <c r="A10" s="23">
        <v>1.3</v>
      </c>
      <c r="B10" s="23" t="s">
        <v>69</v>
      </c>
      <c r="C10" s="23"/>
      <c r="D10" s="23" t="s">
        <v>66</v>
      </c>
      <c r="E10" s="25">
        <v>0.47</v>
      </c>
      <c r="F10" s="32">
        <v>0.1</v>
      </c>
      <c r="G10" s="33">
        <v>22.12</v>
      </c>
      <c r="H10" s="33">
        <f t="shared" si="0"/>
        <v>11.44</v>
      </c>
      <c r="I10" s="23" t="s">
        <v>67</v>
      </c>
    </row>
    <row r="11" s="18" customFormat="1" ht="20" customHeight="1" spans="1:9">
      <c r="A11" s="28">
        <v>2</v>
      </c>
      <c r="B11" s="28" t="s">
        <v>70</v>
      </c>
      <c r="C11" s="28"/>
      <c r="D11" s="28"/>
      <c r="E11" s="28"/>
      <c r="F11" s="28"/>
      <c r="G11" s="28"/>
      <c r="H11" s="29">
        <f>H12</f>
        <v>48.2</v>
      </c>
      <c r="I11" s="25"/>
    </row>
    <row r="12" s="18" customFormat="1" ht="20" customHeight="1" spans="1:9">
      <c r="A12" s="23">
        <v>2.1</v>
      </c>
      <c r="B12" s="23" t="s">
        <v>123</v>
      </c>
      <c r="C12" s="23"/>
      <c r="D12" s="23" t="s">
        <v>72</v>
      </c>
      <c r="E12" s="25">
        <v>0.73</v>
      </c>
      <c r="F12" s="32">
        <v>0.01</v>
      </c>
      <c r="G12" s="33">
        <v>65.38</v>
      </c>
      <c r="H12" s="33">
        <f t="shared" ref="H12:H15" si="1">E12*(1+F12)*G12</f>
        <v>48.2</v>
      </c>
      <c r="I12" s="23" t="s">
        <v>73</v>
      </c>
    </row>
    <row r="13" s="18" customFormat="1" ht="20" customHeight="1" spans="1:9">
      <c r="A13" s="28">
        <v>3</v>
      </c>
      <c r="B13" s="28" t="s">
        <v>74</v>
      </c>
      <c r="C13" s="28"/>
      <c r="D13" s="28"/>
      <c r="E13" s="28"/>
      <c r="F13" s="28"/>
      <c r="G13" s="28"/>
      <c r="H13" s="29">
        <f>SUM(H14:H15)</f>
        <v>80.14</v>
      </c>
      <c r="I13" s="25"/>
    </row>
    <row r="14" s="18" customFormat="1" ht="20" customHeight="1" spans="1:9">
      <c r="A14" s="23">
        <v>3.1</v>
      </c>
      <c r="B14" s="23" t="s">
        <v>75</v>
      </c>
      <c r="C14" s="23"/>
      <c r="D14" s="23" t="s">
        <v>76</v>
      </c>
      <c r="E14" s="25">
        <v>0.48</v>
      </c>
      <c r="F14" s="32">
        <v>0.015</v>
      </c>
      <c r="G14" s="33">
        <v>86.73</v>
      </c>
      <c r="H14" s="33">
        <f t="shared" si="1"/>
        <v>42.25</v>
      </c>
      <c r="I14" s="23" t="s">
        <v>77</v>
      </c>
    </row>
    <row r="15" s="18" customFormat="1" ht="20" customHeight="1" spans="1:9">
      <c r="A15" s="23">
        <v>3.2</v>
      </c>
      <c r="B15" s="23" t="s">
        <v>78</v>
      </c>
      <c r="C15" s="23"/>
      <c r="D15" s="23" t="s">
        <v>76</v>
      </c>
      <c r="E15" s="25">
        <v>0.37</v>
      </c>
      <c r="F15" s="32">
        <v>0.015</v>
      </c>
      <c r="G15" s="33">
        <v>100.88</v>
      </c>
      <c r="H15" s="33">
        <f t="shared" si="1"/>
        <v>37.89</v>
      </c>
      <c r="I15" s="23" t="s">
        <v>77</v>
      </c>
    </row>
    <row r="16" s="18" customFormat="1" ht="20" customHeight="1" spans="1:9">
      <c r="A16" s="28">
        <v>4</v>
      </c>
      <c r="B16" s="28" t="s">
        <v>79</v>
      </c>
      <c r="C16" s="28"/>
      <c r="D16" s="28"/>
      <c r="E16" s="28"/>
      <c r="F16" s="28"/>
      <c r="G16" s="28"/>
      <c r="H16" s="29">
        <f>SUM(H17:H19)</f>
        <v>25.22</v>
      </c>
      <c r="I16" s="25" t="s">
        <v>80</v>
      </c>
    </row>
    <row r="17" s="18" customFormat="1" ht="20" customHeight="1" spans="1:9">
      <c r="A17" s="28">
        <v>4.1</v>
      </c>
      <c r="B17" s="30" t="s">
        <v>81</v>
      </c>
      <c r="C17" s="31"/>
      <c r="D17" s="23" t="s">
        <v>82</v>
      </c>
      <c r="E17" s="28">
        <v>2.5</v>
      </c>
      <c r="F17" s="32">
        <v>0.03</v>
      </c>
      <c r="G17" s="33">
        <v>8.41</v>
      </c>
      <c r="H17" s="33">
        <f t="shared" ref="H17:H19" si="2">E17*(1+F17)*G17</f>
        <v>21.66</v>
      </c>
      <c r="I17" s="23" t="s">
        <v>83</v>
      </c>
    </row>
    <row r="18" s="18" customFormat="1" ht="20" customHeight="1" spans="1:9">
      <c r="A18" s="28">
        <v>4.2</v>
      </c>
      <c r="B18" s="30" t="s">
        <v>84</v>
      </c>
      <c r="C18" s="31"/>
      <c r="D18" s="23" t="s">
        <v>82</v>
      </c>
      <c r="E18" s="28">
        <v>0.15</v>
      </c>
      <c r="F18" s="32">
        <v>0.03</v>
      </c>
      <c r="G18" s="33">
        <v>23.01</v>
      </c>
      <c r="H18" s="33">
        <f t="shared" si="2"/>
        <v>3.56</v>
      </c>
      <c r="I18" s="23" t="s">
        <v>85</v>
      </c>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18.77</v>
      </c>
      <c r="I20" s="25" t="s">
        <v>80</v>
      </c>
    </row>
    <row r="21" ht="20" customHeight="1" spans="1:9">
      <c r="A21" s="28">
        <v>5.1</v>
      </c>
      <c r="B21" s="30" t="s">
        <v>89</v>
      </c>
      <c r="C21" s="31"/>
      <c r="D21" s="23" t="s">
        <v>90</v>
      </c>
      <c r="E21" s="28">
        <v>7.56</v>
      </c>
      <c r="F21" s="28"/>
      <c r="G21" s="33">
        <v>1.08</v>
      </c>
      <c r="H21" s="33">
        <f>E21*(1+F21)*G21</f>
        <v>8.16</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8.76</v>
      </c>
      <c r="F23" s="23"/>
      <c r="G23" s="33">
        <v>0.07</v>
      </c>
      <c r="H23" s="33">
        <f>E23*(1+F23)*G23</f>
        <v>0.61</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539.81</v>
      </c>
      <c r="I31" s="42" t="s">
        <v>106</v>
      </c>
    </row>
    <row r="32" ht="20" customHeight="1" spans="1:9">
      <c r="A32" s="23">
        <v>13</v>
      </c>
      <c r="B32" s="30" t="s">
        <v>107</v>
      </c>
      <c r="C32" s="31"/>
      <c r="D32" s="23" t="s">
        <v>104</v>
      </c>
      <c r="E32" s="30" t="s">
        <v>108</v>
      </c>
      <c r="F32" s="31"/>
      <c r="G32" s="40">
        <v>0.09</v>
      </c>
      <c r="H32" s="33">
        <f>H31*G32</f>
        <v>48.58</v>
      </c>
      <c r="I32" s="43"/>
    </row>
    <row r="33" ht="20" customHeight="1" spans="1:9">
      <c r="A33" s="23">
        <v>14</v>
      </c>
      <c r="B33" s="30" t="s">
        <v>109</v>
      </c>
      <c r="C33" s="31"/>
      <c r="D33" s="23" t="s">
        <v>104</v>
      </c>
      <c r="E33" s="30" t="s">
        <v>110</v>
      </c>
      <c r="F33" s="31"/>
      <c r="G33" s="25"/>
      <c r="H33" s="33">
        <f>H31+H32</f>
        <v>588.39</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6384" width="8.75" style="19"/>
  </cols>
  <sheetData>
    <row r="1" ht="22.15" customHeight="1" spans="1:9">
      <c r="A1" s="21" t="s">
        <v>132</v>
      </c>
      <c r="B1" s="22"/>
      <c r="C1" s="22"/>
      <c r="D1" s="22"/>
      <c r="E1" s="22"/>
      <c r="F1" s="22"/>
      <c r="G1" s="22"/>
      <c r="H1" s="22"/>
      <c r="I1" s="22"/>
    </row>
    <row r="2" s="18" customFormat="1" ht="30.95" customHeight="1" spans="1:9">
      <c r="A2" s="23" t="s">
        <v>43</v>
      </c>
      <c r="B2" s="23" t="s">
        <v>120</v>
      </c>
      <c r="C2" s="23"/>
      <c r="D2" s="23"/>
      <c r="E2" s="23" t="s">
        <v>45</v>
      </c>
      <c r="F2" s="23" t="s">
        <v>46</v>
      </c>
      <c r="G2" s="23"/>
      <c r="H2" s="23" t="s">
        <v>47</v>
      </c>
      <c r="I2" s="23"/>
    </row>
    <row r="3" s="18" customFormat="1" ht="30.95" customHeight="1" spans="1:9">
      <c r="A3" s="23" t="s">
        <v>48</v>
      </c>
      <c r="B3" s="23" t="s">
        <v>133</v>
      </c>
      <c r="C3" s="23"/>
      <c r="D3" s="23"/>
      <c r="E3" s="23" t="s">
        <v>50</v>
      </c>
      <c r="F3" s="23" t="s">
        <v>122</v>
      </c>
      <c r="G3" s="23"/>
      <c r="H3" s="23"/>
      <c r="I3" s="23"/>
    </row>
    <row r="4" s="18" customFormat="1" ht="30" customHeight="1" spans="1:9">
      <c r="A4" s="24" t="s">
        <v>52</v>
      </c>
      <c r="B4" s="23">
        <v>870</v>
      </c>
      <c r="C4" s="24" t="s">
        <v>53</v>
      </c>
      <c r="D4" s="23">
        <v>1470</v>
      </c>
      <c r="E4" s="23" t="s">
        <v>54</v>
      </c>
      <c r="F4" s="23"/>
      <c r="G4" s="25" t="s">
        <v>55</v>
      </c>
      <c r="H4" s="23"/>
      <c r="I4" s="23"/>
    </row>
    <row r="5" s="18" customFormat="1" ht="24" customHeight="1" spans="1:9">
      <c r="A5" s="24"/>
      <c r="B5" s="23"/>
      <c r="C5" s="24"/>
      <c r="D5" s="23"/>
      <c r="E5" s="23"/>
      <c r="F5" s="26">
        <v>1.28</v>
      </c>
      <c r="G5" s="27" t="s">
        <v>56</v>
      </c>
      <c r="H5" s="23"/>
      <c r="I5" s="23"/>
    </row>
    <row r="6" s="18" customFormat="1" ht="30" customHeight="1" spans="1:9">
      <c r="A6" s="23" t="s">
        <v>23</v>
      </c>
      <c r="B6" s="23" t="s">
        <v>57</v>
      </c>
      <c r="C6" s="23"/>
      <c r="D6" s="23" t="s">
        <v>58</v>
      </c>
      <c r="E6" s="23" t="s">
        <v>59</v>
      </c>
      <c r="F6" s="23" t="s">
        <v>60</v>
      </c>
      <c r="G6" s="25" t="s">
        <v>61</v>
      </c>
      <c r="H6" s="25" t="s">
        <v>62</v>
      </c>
      <c r="I6" s="27" t="s">
        <v>63</v>
      </c>
    </row>
    <row r="7" s="18" customFormat="1" ht="20" customHeight="1" spans="1:9">
      <c r="A7" s="28">
        <v>1</v>
      </c>
      <c r="B7" s="28" t="s">
        <v>64</v>
      </c>
      <c r="C7" s="28"/>
      <c r="D7" s="28"/>
      <c r="E7" s="28"/>
      <c r="F7" s="28"/>
      <c r="G7" s="28"/>
      <c r="H7" s="29">
        <f>SUM(H8:H10)</f>
        <v>294.02</v>
      </c>
      <c r="I7" s="25"/>
    </row>
    <row r="8" s="18" customFormat="1" ht="20" customHeight="1" spans="1:9">
      <c r="A8" s="23">
        <v>1.1</v>
      </c>
      <c r="B8" s="30" t="s">
        <v>65</v>
      </c>
      <c r="C8" s="31"/>
      <c r="D8" s="23" t="s">
        <v>66</v>
      </c>
      <c r="E8" s="25">
        <v>9.94</v>
      </c>
      <c r="F8" s="32">
        <v>0.1</v>
      </c>
      <c r="G8" s="33">
        <v>23.88</v>
      </c>
      <c r="H8" s="33">
        <f t="shared" ref="H8:H10" si="0">E8*(1+F8)*G8</f>
        <v>261.1</v>
      </c>
      <c r="I8" s="23" t="s">
        <v>67</v>
      </c>
    </row>
    <row r="9" s="18" customFormat="1" ht="20" customHeight="1" spans="1:9">
      <c r="A9" s="23">
        <v>1.2</v>
      </c>
      <c r="B9" s="30" t="s">
        <v>68</v>
      </c>
      <c r="C9" s="31"/>
      <c r="D9" s="23" t="s">
        <v>66</v>
      </c>
      <c r="E9" s="25">
        <v>0.82</v>
      </c>
      <c r="F9" s="32">
        <v>0.1</v>
      </c>
      <c r="G9" s="33">
        <v>23</v>
      </c>
      <c r="H9" s="33">
        <f t="shared" si="0"/>
        <v>20.75</v>
      </c>
      <c r="I9" s="23" t="s">
        <v>67</v>
      </c>
    </row>
    <row r="10" s="18" customFormat="1" ht="20" customHeight="1" spans="1:9">
      <c r="A10" s="23">
        <v>1.3</v>
      </c>
      <c r="B10" s="23" t="s">
        <v>69</v>
      </c>
      <c r="C10" s="23"/>
      <c r="D10" s="23" t="s">
        <v>66</v>
      </c>
      <c r="E10" s="25">
        <v>0.5</v>
      </c>
      <c r="F10" s="32">
        <v>0.1</v>
      </c>
      <c r="G10" s="33">
        <v>22.12</v>
      </c>
      <c r="H10" s="33">
        <f t="shared" si="0"/>
        <v>12.17</v>
      </c>
      <c r="I10" s="23" t="s">
        <v>67</v>
      </c>
    </row>
    <row r="11" s="18" customFormat="1" ht="20" customHeight="1" spans="1:9">
      <c r="A11" s="28">
        <v>2</v>
      </c>
      <c r="B11" s="28" t="s">
        <v>70</v>
      </c>
      <c r="C11" s="28"/>
      <c r="D11" s="28"/>
      <c r="E11" s="28"/>
      <c r="F11" s="28"/>
      <c r="G11" s="28"/>
      <c r="H11" s="29">
        <f>H12</f>
        <v>51.51</v>
      </c>
      <c r="I11" s="25"/>
    </row>
    <row r="12" s="18" customFormat="1" ht="20" customHeight="1" spans="1:9">
      <c r="A12" s="23">
        <v>2.1</v>
      </c>
      <c r="B12" s="23" t="s">
        <v>123</v>
      </c>
      <c r="C12" s="23"/>
      <c r="D12" s="23" t="s">
        <v>72</v>
      </c>
      <c r="E12" s="25">
        <v>0.78</v>
      </c>
      <c r="F12" s="32">
        <v>0.01</v>
      </c>
      <c r="G12" s="33">
        <v>65.38</v>
      </c>
      <c r="H12" s="33">
        <f t="shared" ref="H12:H15" si="1">E12*(1+F12)*G12</f>
        <v>51.51</v>
      </c>
      <c r="I12" s="23" t="s">
        <v>73</v>
      </c>
    </row>
    <row r="13" s="18" customFormat="1" ht="20" customHeight="1" spans="1:9">
      <c r="A13" s="28">
        <v>3</v>
      </c>
      <c r="B13" s="28" t="s">
        <v>74</v>
      </c>
      <c r="C13" s="28"/>
      <c r="D13" s="28"/>
      <c r="E13" s="28"/>
      <c r="F13" s="28"/>
      <c r="G13" s="28"/>
      <c r="H13" s="29">
        <f>SUM(H14:H15)</f>
        <v>80</v>
      </c>
      <c r="I13" s="25"/>
    </row>
    <row r="14" s="18" customFormat="1" ht="20" customHeight="1" spans="1:9">
      <c r="A14" s="23">
        <v>3.1</v>
      </c>
      <c r="B14" s="23" t="s">
        <v>75</v>
      </c>
      <c r="C14" s="23"/>
      <c r="D14" s="23" t="s">
        <v>76</v>
      </c>
      <c r="E14" s="25">
        <v>0.49</v>
      </c>
      <c r="F14" s="32">
        <v>0.015</v>
      </c>
      <c r="G14" s="33">
        <v>86.73</v>
      </c>
      <c r="H14" s="33">
        <f t="shared" si="1"/>
        <v>43.14</v>
      </c>
      <c r="I14" s="23" t="s">
        <v>77</v>
      </c>
    </row>
    <row r="15" s="18" customFormat="1" ht="20" customHeight="1" spans="1:9">
      <c r="A15" s="23">
        <v>3.2</v>
      </c>
      <c r="B15" s="23" t="s">
        <v>78</v>
      </c>
      <c r="C15" s="23"/>
      <c r="D15" s="23" t="s">
        <v>76</v>
      </c>
      <c r="E15" s="25">
        <v>0.36</v>
      </c>
      <c r="F15" s="32">
        <v>0.015</v>
      </c>
      <c r="G15" s="33">
        <v>100.88</v>
      </c>
      <c r="H15" s="33">
        <f t="shared" si="1"/>
        <v>36.86</v>
      </c>
      <c r="I15" s="23" t="s">
        <v>77</v>
      </c>
    </row>
    <row r="16" s="18" customFormat="1" ht="20" customHeight="1" spans="1:9">
      <c r="A16" s="28">
        <v>4</v>
      </c>
      <c r="B16" s="28" t="s">
        <v>79</v>
      </c>
      <c r="C16" s="28"/>
      <c r="D16" s="28"/>
      <c r="E16" s="28"/>
      <c r="F16" s="28"/>
      <c r="G16" s="28"/>
      <c r="H16" s="29">
        <f>SUM(H17:H19)</f>
        <v>25.22</v>
      </c>
      <c r="I16" s="25" t="s">
        <v>80</v>
      </c>
    </row>
    <row r="17" s="18" customFormat="1" ht="20" customHeight="1" spans="1:9">
      <c r="A17" s="28">
        <v>4.1</v>
      </c>
      <c r="B17" s="30" t="s">
        <v>81</v>
      </c>
      <c r="C17" s="31"/>
      <c r="D17" s="23" t="s">
        <v>82</v>
      </c>
      <c r="E17" s="28">
        <v>2.5</v>
      </c>
      <c r="F17" s="32">
        <v>0.03</v>
      </c>
      <c r="G17" s="33">
        <v>8.41</v>
      </c>
      <c r="H17" s="33">
        <f t="shared" ref="H17:H19" si="2">E17*(1+F17)*G17</f>
        <v>21.66</v>
      </c>
      <c r="I17" s="23" t="s">
        <v>83</v>
      </c>
    </row>
    <row r="18" s="18" customFormat="1" ht="20" customHeight="1" spans="1:9">
      <c r="A18" s="28">
        <v>4.2</v>
      </c>
      <c r="B18" s="30" t="s">
        <v>84</v>
      </c>
      <c r="C18" s="31"/>
      <c r="D18" s="23" t="s">
        <v>82</v>
      </c>
      <c r="E18" s="28">
        <v>0.15</v>
      </c>
      <c r="F18" s="32">
        <v>0.03</v>
      </c>
      <c r="G18" s="33">
        <v>23.01</v>
      </c>
      <c r="H18" s="33">
        <f t="shared" si="2"/>
        <v>3.56</v>
      </c>
      <c r="I18" s="23" t="s">
        <v>85</v>
      </c>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19.02</v>
      </c>
      <c r="I20" s="25" t="s">
        <v>80</v>
      </c>
    </row>
    <row r="21" ht="20" customHeight="1" spans="1:9">
      <c r="A21" s="28">
        <v>5.1</v>
      </c>
      <c r="B21" s="30" t="s">
        <v>89</v>
      </c>
      <c r="C21" s="31"/>
      <c r="D21" s="23" t="s">
        <v>90</v>
      </c>
      <c r="E21" s="28">
        <v>7.74</v>
      </c>
      <c r="F21" s="28"/>
      <c r="G21" s="33">
        <v>1.08</v>
      </c>
      <c r="H21" s="33">
        <f>E21*(1+F21)*G21</f>
        <v>8.36</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9.38</v>
      </c>
      <c r="F23" s="23"/>
      <c r="G23" s="33">
        <v>0.07</v>
      </c>
      <c r="H23" s="33">
        <f>E23*(1+F23)*G23</f>
        <v>0.66</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550.77</v>
      </c>
      <c r="I31" s="42" t="s">
        <v>106</v>
      </c>
    </row>
    <row r="32" ht="20" customHeight="1" spans="1:9">
      <c r="A32" s="23">
        <v>13</v>
      </c>
      <c r="B32" s="30" t="s">
        <v>107</v>
      </c>
      <c r="C32" s="31"/>
      <c r="D32" s="23" t="s">
        <v>104</v>
      </c>
      <c r="E32" s="30" t="s">
        <v>108</v>
      </c>
      <c r="F32" s="31"/>
      <c r="G32" s="40">
        <v>0.09</v>
      </c>
      <c r="H32" s="33">
        <f>H31*G32</f>
        <v>49.57</v>
      </c>
      <c r="I32" s="43"/>
    </row>
    <row r="33" ht="20" customHeight="1" spans="1:9">
      <c r="A33" s="23">
        <v>14</v>
      </c>
      <c r="B33" s="30" t="s">
        <v>109</v>
      </c>
      <c r="C33" s="31"/>
      <c r="D33" s="23" t="s">
        <v>104</v>
      </c>
      <c r="E33" s="30" t="s">
        <v>110</v>
      </c>
      <c r="F33" s="31"/>
      <c r="G33" s="25"/>
      <c r="H33" s="33">
        <f>H31+H32</f>
        <v>600.34</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6384" width="8.75" style="19"/>
  </cols>
  <sheetData>
    <row r="1" ht="22.15" customHeight="1" spans="1:9">
      <c r="A1" s="21" t="s">
        <v>134</v>
      </c>
      <c r="B1" s="22"/>
      <c r="C1" s="22"/>
      <c r="D1" s="22"/>
      <c r="E1" s="22"/>
      <c r="F1" s="22"/>
      <c r="G1" s="22"/>
      <c r="H1" s="22"/>
      <c r="I1" s="22"/>
    </row>
    <row r="2" s="18" customFormat="1" ht="30.95" customHeight="1" spans="1:9">
      <c r="A2" s="23" t="s">
        <v>43</v>
      </c>
      <c r="B2" s="23" t="s">
        <v>120</v>
      </c>
      <c r="C2" s="23"/>
      <c r="D2" s="23"/>
      <c r="E2" s="23" t="s">
        <v>45</v>
      </c>
      <c r="F2" s="23" t="s">
        <v>46</v>
      </c>
      <c r="G2" s="23"/>
      <c r="H2" s="23" t="s">
        <v>47</v>
      </c>
      <c r="I2" s="23"/>
    </row>
    <row r="3" s="18" customFormat="1" ht="30.95" customHeight="1" spans="1:9">
      <c r="A3" s="23" t="s">
        <v>48</v>
      </c>
      <c r="B3" s="23" t="s">
        <v>135</v>
      </c>
      <c r="C3" s="23"/>
      <c r="D3" s="23"/>
      <c r="E3" s="23" t="s">
        <v>50</v>
      </c>
      <c r="F3" s="23" t="s">
        <v>122</v>
      </c>
      <c r="G3" s="23"/>
      <c r="H3" s="23"/>
      <c r="I3" s="23"/>
    </row>
    <row r="4" s="18" customFormat="1" ht="30" customHeight="1" spans="1:9">
      <c r="A4" s="24" t="s">
        <v>52</v>
      </c>
      <c r="B4" s="23">
        <v>2170</v>
      </c>
      <c r="C4" s="24" t="s">
        <v>53</v>
      </c>
      <c r="D4" s="23">
        <v>1770</v>
      </c>
      <c r="E4" s="23" t="s">
        <v>54</v>
      </c>
      <c r="F4" s="23"/>
      <c r="G4" s="25" t="s">
        <v>55</v>
      </c>
      <c r="H4" s="23"/>
      <c r="I4" s="23"/>
    </row>
    <row r="5" s="18" customFormat="1" ht="24" customHeight="1" spans="1:9">
      <c r="A5" s="24"/>
      <c r="B5" s="23"/>
      <c r="C5" s="24"/>
      <c r="D5" s="23"/>
      <c r="E5" s="23"/>
      <c r="F5" s="26">
        <v>3.84</v>
      </c>
      <c r="G5" s="27" t="s">
        <v>56</v>
      </c>
      <c r="H5" s="23"/>
      <c r="I5" s="23"/>
    </row>
    <row r="6" s="18" customFormat="1" ht="30" customHeight="1" spans="1:9">
      <c r="A6" s="23" t="s">
        <v>23</v>
      </c>
      <c r="B6" s="23" t="s">
        <v>57</v>
      </c>
      <c r="C6" s="23"/>
      <c r="D6" s="23" t="s">
        <v>58</v>
      </c>
      <c r="E6" s="23" t="s">
        <v>59</v>
      </c>
      <c r="F6" s="23" t="s">
        <v>60</v>
      </c>
      <c r="G6" s="25" t="s">
        <v>61</v>
      </c>
      <c r="H6" s="25" t="s">
        <v>62</v>
      </c>
      <c r="I6" s="27" t="s">
        <v>63</v>
      </c>
    </row>
    <row r="7" s="18" customFormat="1" ht="20" customHeight="1" spans="1:9">
      <c r="A7" s="28">
        <v>1</v>
      </c>
      <c r="B7" s="28" t="s">
        <v>64</v>
      </c>
      <c r="C7" s="28"/>
      <c r="D7" s="28"/>
      <c r="E7" s="28"/>
      <c r="F7" s="28"/>
      <c r="G7" s="28"/>
      <c r="H7" s="29">
        <f>SUM(H8:H10)</f>
        <v>179.02</v>
      </c>
      <c r="I7" s="25"/>
    </row>
    <row r="8" s="18" customFormat="1" ht="20" customHeight="1" spans="1:9">
      <c r="A8" s="23">
        <v>1.1</v>
      </c>
      <c r="B8" s="30" t="s">
        <v>65</v>
      </c>
      <c r="C8" s="31"/>
      <c r="D8" s="23" t="s">
        <v>66</v>
      </c>
      <c r="E8" s="25">
        <v>5.87</v>
      </c>
      <c r="F8" s="32">
        <v>0.1</v>
      </c>
      <c r="G8" s="33">
        <v>23.88</v>
      </c>
      <c r="H8" s="33">
        <f t="shared" ref="H8:H10" si="0">E8*(1+F8)*G8</f>
        <v>154.19</v>
      </c>
      <c r="I8" s="23" t="s">
        <v>67</v>
      </c>
    </row>
    <row r="9" s="18" customFormat="1" ht="20" customHeight="1" spans="1:9">
      <c r="A9" s="23">
        <v>1.2</v>
      </c>
      <c r="B9" s="30" t="s">
        <v>68</v>
      </c>
      <c r="C9" s="31"/>
      <c r="D9" s="23" t="s">
        <v>66</v>
      </c>
      <c r="E9" s="25">
        <v>0.77</v>
      </c>
      <c r="F9" s="32">
        <v>0.1</v>
      </c>
      <c r="G9" s="33">
        <v>23</v>
      </c>
      <c r="H9" s="33">
        <f t="shared" si="0"/>
        <v>19.48</v>
      </c>
      <c r="I9" s="23" t="s">
        <v>67</v>
      </c>
    </row>
    <row r="10" s="18" customFormat="1" ht="20" customHeight="1" spans="1:9">
      <c r="A10" s="23">
        <v>1.3</v>
      </c>
      <c r="B10" s="23" t="s">
        <v>69</v>
      </c>
      <c r="C10" s="23"/>
      <c r="D10" s="23" t="s">
        <v>66</v>
      </c>
      <c r="E10" s="25">
        <v>0.22</v>
      </c>
      <c r="F10" s="32">
        <v>0.1</v>
      </c>
      <c r="G10" s="33">
        <v>22.12</v>
      </c>
      <c r="H10" s="33">
        <f t="shared" si="0"/>
        <v>5.35</v>
      </c>
      <c r="I10" s="23" t="s">
        <v>67</v>
      </c>
    </row>
    <row r="11" s="18" customFormat="1" ht="20" customHeight="1" spans="1:9">
      <c r="A11" s="28">
        <v>2</v>
      </c>
      <c r="B11" s="28" t="s">
        <v>70</v>
      </c>
      <c r="C11" s="28"/>
      <c r="D11" s="28"/>
      <c r="E11" s="28"/>
      <c r="F11" s="28"/>
      <c r="G11" s="28"/>
      <c r="H11" s="29">
        <f>H12</f>
        <v>17.17</v>
      </c>
      <c r="I11" s="25"/>
    </row>
    <row r="12" s="18" customFormat="1" ht="20" customHeight="1" spans="1:9">
      <c r="A12" s="23">
        <v>2.1</v>
      </c>
      <c r="B12" s="23" t="s">
        <v>123</v>
      </c>
      <c r="C12" s="23"/>
      <c r="D12" s="23" t="s">
        <v>72</v>
      </c>
      <c r="E12" s="25">
        <v>0.26</v>
      </c>
      <c r="F12" s="32">
        <v>0.01</v>
      </c>
      <c r="G12" s="33">
        <v>65.38</v>
      </c>
      <c r="H12" s="33">
        <f t="shared" ref="H12:H15" si="1">E12*(1+F12)*G12</f>
        <v>17.17</v>
      </c>
      <c r="I12" s="23" t="s">
        <v>73</v>
      </c>
    </row>
    <row r="13" s="18" customFormat="1" ht="20" customHeight="1" spans="1:9">
      <c r="A13" s="28">
        <v>3</v>
      </c>
      <c r="B13" s="28" t="s">
        <v>74</v>
      </c>
      <c r="C13" s="28"/>
      <c r="D13" s="28"/>
      <c r="E13" s="28"/>
      <c r="F13" s="28"/>
      <c r="G13" s="28"/>
      <c r="H13" s="29">
        <f>SUM(H14:H15)</f>
        <v>86.17</v>
      </c>
      <c r="I13" s="25"/>
    </row>
    <row r="14" s="18" customFormat="1" ht="20" customHeight="1" spans="1:9">
      <c r="A14" s="23">
        <v>3.1</v>
      </c>
      <c r="B14" s="23" t="s">
        <v>75</v>
      </c>
      <c r="C14" s="23"/>
      <c r="D14" s="23" t="s">
        <v>76</v>
      </c>
      <c r="E14" s="25">
        <v>0.0599999999999999</v>
      </c>
      <c r="F14" s="32">
        <v>0.015</v>
      </c>
      <c r="G14" s="33">
        <v>86.73</v>
      </c>
      <c r="H14" s="33">
        <f t="shared" si="1"/>
        <v>5.28</v>
      </c>
      <c r="I14" s="23" t="s">
        <v>77</v>
      </c>
    </row>
    <row r="15" s="18" customFormat="1" ht="20" customHeight="1" spans="1:9">
      <c r="A15" s="23">
        <v>3.2</v>
      </c>
      <c r="B15" s="23" t="s">
        <v>78</v>
      </c>
      <c r="C15" s="23"/>
      <c r="D15" s="23" t="s">
        <v>76</v>
      </c>
      <c r="E15" s="25">
        <v>0.79</v>
      </c>
      <c r="F15" s="32">
        <v>0.015</v>
      </c>
      <c r="G15" s="33">
        <v>100.88</v>
      </c>
      <c r="H15" s="33">
        <f t="shared" si="1"/>
        <v>80.89</v>
      </c>
      <c r="I15" s="23" t="s">
        <v>77</v>
      </c>
    </row>
    <row r="16" s="18" customFormat="1" ht="20" customHeight="1" spans="1:9">
      <c r="A16" s="28">
        <v>4</v>
      </c>
      <c r="B16" s="28" t="s">
        <v>79</v>
      </c>
      <c r="C16" s="28"/>
      <c r="D16" s="28"/>
      <c r="E16" s="28"/>
      <c r="F16" s="28"/>
      <c r="G16" s="28"/>
      <c r="H16" s="29">
        <f>SUM(H17:H19)</f>
        <v>25.22</v>
      </c>
      <c r="I16" s="25" t="s">
        <v>80</v>
      </c>
    </row>
    <row r="17" s="18" customFormat="1" ht="20" customHeight="1" spans="1:9">
      <c r="A17" s="28">
        <v>4.1</v>
      </c>
      <c r="B17" s="30" t="s">
        <v>81</v>
      </c>
      <c r="C17" s="31"/>
      <c r="D17" s="23" t="s">
        <v>82</v>
      </c>
      <c r="E17" s="28">
        <v>2.5</v>
      </c>
      <c r="F17" s="32">
        <v>0.03</v>
      </c>
      <c r="G17" s="33">
        <v>8.41</v>
      </c>
      <c r="H17" s="33">
        <f t="shared" ref="H17:H19" si="2">E17*(1+F17)*G17</f>
        <v>21.66</v>
      </c>
      <c r="I17" s="23" t="s">
        <v>83</v>
      </c>
    </row>
    <row r="18" s="18" customFormat="1" ht="20" customHeight="1" spans="1:9">
      <c r="A18" s="28">
        <v>4.2</v>
      </c>
      <c r="B18" s="30" t="s">
        <v>84</v>
      </c>
      <c r="C18" s="31"/>
      <c r="D18" s="23" t="s">
        <v>82</v>
      </c>
      <c r="E18" s="28">
        <v>0.15</v>
      </c>
      <c r="F18" s="32">
        <v>0.03</v>
      </c>
      <c r="G18" s="33">
        <v>23.01</v>
      </c>
      <c r="H18" s="33">
        <f t="shared" si="2"/>
        <v>3.56</v>
      </c>
      <c r="I18" s="23" t="s">
        <v>85</v>
      </c>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12.56</v>
      </c>
      <c r="I20" s="25" t="s">
        <v>80</v>
      </c>
    </row>
    <row r="21" ht="20" customHeight="1" spans="1:9">
      <c r="A21" s="28">
        <v>5.1</v>
      </c>
      <c r="B21" s="30" t="s">
        <v>89</v>
      </c>
      <c r="C21" s="31"/>
      <c r="D21" s="23" t="s">
        <v>90</v>
      </c>
      <c r="E21" s="28">
        <v>2.1</v>
      </c>
      <c r="F21" s="28"/>
      <c r="G21" s="33">
        <v>1.08</v>
      </c>
      <c r="H21" s="33">
        <f>E21*(1+F21)*G21</f>
        <v>2.27</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4.17</v>
      </c>
      <c r="F23" s="23"/>
      <c r="G23" s="33">
        <v>0.07</v>
      </c>
      <c r="H23" s="33">
        <f>E23*(1+F23)*G23</f>
        <v>0.29</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401.14</v>
      </c>
      <c r="I31" s="42" t="s">
        <v>106</v>
      </c>
    </row>
    <row r="32" ht="20" customHeight="1" spans="1:9">
      <c r="A32" s="23">
        <v>13</v>
      </c>
      <c r="B32" s="30" t="s">
        <v>107</v>
      </c>
      <c r="C32" s="31"/>
      <c r="D32" s="23" t="s">
        <v>104</v>
      </c>
      <c r="E32" s="30" t="s">
        <v>108</v>
      </c>
      <c r="F32" s="31"/>
      <c r="G32" s="40">
        <v>0.09</v>
      </c>
      <c r="H32" s="33">
        <f>H31*G32</f>
        <v>36.1</v>
      </c>
      <c r="I32" s="43"/>
    </row>
    <row r="33" ht="20" customHeight="1" spans="1:9">
      <c r="A33" s="23">
        <v>14</v>
      </c>
      <c r="B33" s="30" t="s">
        <v>109</v>
      </c>
      <c r="C33" s="31"/>
      <c r="D33" s="23" t="s">
        <v>104</v>
      </c>
      <c r="E33" s="30" t="s">
        <v>110</v>
      </c>
      <c r="F33" s="31"/>
      <c r="G33" s="25"/>
      <c r="H33" s="33">
        <f>H31+H32</f>
        <v>437.24</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6384" width="8.75" style="19"/>
  </cols>
  <sheetData>
    <row r="1" ht="22.15" customHeight="1" spans="1:9">
      <c r="A1" s="21" t="s">
        <v>136</v>
      </c>
      <c r="B1" s="22"/>
      <c r="C1" s="22"/>
      <c r="D1" s="22"/>
      <c r="E1" s="22"/>
      <c r="F1" s="22"/>
      <c r="G1" s="22"/>
      <c r="H1" s="22"/>
      <c r="I1" s="22"/>
    </row>
    <row r="2" s="18" customFormat="1" ht="30.95" customHeight="1" spans="1:9">
      <c r="A2" s="23" t="s">
        <v>43</v>
      </c>
      <c r="B2" s="23" t="s">
        <v>120</v>
      </c>
      <c r="C2" s="23"/>
      <c r="D2" s="23"/>
      <c r="E2" s="23" t="s">
        <v>45</v>
      </c>
      <c r="F2" s="23" t="s">
        <v>46</v>
      </c>
      <c r="G2" s="23"/>
      <c r="H2" s="23" t="s">
        <v>47</v>
      </c>
      <c r="I2" s="23"/>
    </row>
    <row r="3" s="18" customFormat="1" ht="30.95" customHeight="1" spans="1:9">
      <c r="A3" s="23" t="s">
        <v>48</v>
      </c>
      <c r="B3" s="23" t="s">
        <v>137</v>
      </c>
      <c r="C3" s="23"/>
      <c r="D3" s="23"/>
      <c r="E3" s="23" t="s">
        <v>50</v>
      </c>
      <c r="F3" s="23" t="s">
        <v>122</v>
      </c>
      <c r="G3" s="23"/>
      <c r="H3" s="23"/>
      <c r="I3" s="23"/>
    </row>
    <row r="4" s="18" customFormat="1" ht="30" customHeight="1" spans="1:9">
      <c r="A4" s="24" t="s">
        <v>52</v>
      </c>
      <c r="B4" s="23">
        <v>3070</v>
      </c>
      <c r="C4" s="24" t="s">
        <v>53</v>
      </c>
      <c r="D4" s="23">
        <v>1770</v>
      </c>
      <c r="E4" s="23" t="s">
        <v>54</v>
      </c>
      <c r="F4" s="23"/>
      <c r="G4" s="25" t="s">
        <v>55</v>
      </c>
      <c r="H4" s="23"/>
      <c r="I4" s="23"/>
    </row>
    <row r="5" s="18" customFormat="1" ht="24" customHeight="1" spans="1:9">
      <c r="A5" s="24"/>
      <c r="B5" s="23"/>
      <c r="C5" s="24"/>
      <c r="D5" s="23"/>
      <c r="E5" s="23"/>
      <c r="F5" s="26">
        <v>5.43</v>
      </c>
      <c r="G5" s="27" t="s">
        <v>56</v>
      </c>
      <c r="H5" s="23"/>
      <c r="I5" s="23"/>
    </row>
    <row r="6" s="18" customFormat="1" ht="30" customHeight="1" spans="1:9">
      <c r="A6" s="23" t="s">
        <v>23</v>
      </c>
      <c r="B6" s="23" t="s">
        <v>57</v>
      </c>
      <c r="C6" s="23"/>
      <c r="D6" s="23" t="s">
        <v>58</v>
      </c>
      <c r="E6" s="23" t="s">
        <v>59</v>
      </c>
      <c r="F6" s="23" t="s">
        <v>60</v>
      </c>
      <c r="G6" s="25" t="s">
        <v>61</v>
      </c>
      <c r="H6" s="25" t="s">
        <v>62</v>
      </c>
      <c r="I6" s="27" t="s">
        <v>63</v>
      </c>
    </row>
    <row r="7" s="18" customFormat="1" ht="20" customHeight="1" spans="1:9">
      <c r="A7" s="28">
        <v>1</v>
      </c>
      <c r="B7" s="28" t="s">
        <v>64</v>
      </c>
      <c r="C7" s="28"/>
      <c r="D7" s="28"/>
      <c r="E7" s="28"/>
      <c r="F7" s="28"/>
      <c r="G7" s="28"/>
      <c r="H7" s="29">
        <f>SUM(H8:H10)</f>
        <v>247.58</v>
      </c>
      <c r="I7" s="25"/>
    </row>
    <row r="8" s="18" customFormat="1" ht="20" customHeight="1" spans="1:9">
      <c r="A8" s="23">
        <v>1.1</v>
      </c>
      <c r="B8" s="30" t="s">
        <v>65</v>
      </c>
      <c r="C8" s="31"/>
      <c r="D8" s="23" t="s">
        <v>66</v>
      </c>
      <c r="E8" s="25">
        <v>8.25</v>
      </c>
      <c r="F8" s="32">
        <v>0.1</v>
      </c>
      <c r="G8" s="33">
        <v>23.88</v>
      </c>
      <c r="H8" s="33">
        <f t="shared" ref="H8:H10" si="0">E8*(1+F8)*G8</f>
        <v>216.71</v>
      </c>
      <c r="I8" s="23" t="s">
        <v>67</v>
      </c>
    </row>
    <row r="9" s="18" customFormat="1" ht="20" customHeight="1" spans="1:9">
      <c r="A9" s="23">
        <v>1.2</v>
      </c>
      <c r="B9" s="30" t="s">
        <v>68</v>
      </c>
      <c r="C9" s="31"/>
      <c r="D9" s="23" t="s">
        <v>66</v>
      </c>
      <c r="E9" s="25">
        <v>0.97</v>
      </c>
      <c r="F9" s="32">
        <v>0.1</v>
      </c>
      <c r="G9" s="33">
        <v>23</v>
      </c>
      <c r="H9" s="33">
        <f t="shared" si="0"/>
        <v>24.54</v>
      </c>
      <c r="I9" s="23" t="s">
        <v>67</v>
      </c>
    </row>
    <row r="10" s="18" customFormat="1" ht="20" customHeight="1" spans="1:9">
      <c r="A10" s="23">
        <v>1.3</v>
      </c>
      <c r="B10" s="23" t="s">
        <v>69</v>
      </c>
      <c r="C10" s="23"/>
      <c r="D10" s="23" t="s">
        <v>66</v>
      </c>
      <c r="E10" s="25">
        <v>0.26</v>
      </c>
      <c r="F10" s="32">
        <v>0.1</v>
      </c>
      <c r="G10" s="33">
        <v>22.12</v>
      </c>
      <c r="H10" s="33">
        <f t="shared" si="0"/>
        <v>6.33</v>
      </c>
      <c r="I10" s="23" t="s">
        <v>67</v>
      </c>
    </row>
    <row r="11" s="18" customFormat="1" ht="20" customHeight="1" spans="1:9">
      <c r="A11" s="28">
        <v>2</v>
      </c>
      <c r="B11" s="28" t="s">
        <v>70</v>
      </c>
      <c r="C11" s="28"/>
      <c r="D11" s="28"/>
      <c r="E11" s="28"/>
      <c r="F11" s="28"/>
      <c r="G11" s="28"/>
      <c r="H11" s="29">
        <f>H12</f>
        <v>24.43</v>
      </c>
      <c r="I11" s="25"/>
    </row>
    <row r="12" s="18" customFormat="1" ht="20" customHeight="1" spans="1:9">
      <c r="A12" s="23">
        <v>2.1</v>
      </c>
      <c r="B12" s="23" t="s">
        <v>123</v>
      </c>
      <c r="C12" s="23"/>
      <c r="D12" s="23" t="s">
        <v>72</v>
      </c>
      <c r="E12" s="25">
        <v>0.37</v>
      </c>
      <c r="F12" s="32">
        <v>0.01</v>
      </c>
      <c r="G12" s="33">
        <v>65.38</v>
      </c>
      <c r="H12" s="33">
        <f t="shared" ref="H12:H15" si="1">E12*(1+F12)*G12</f>
        <v>24.43</v>
      </c>
      <c r="I12" s="23" t="s">
        <v>73</v>
      </c>
    </row>
    <row r="13" s="18" customFormat="1" ht="20" customHeight="1" spans="1:9">
      <c r="A13" s="28">
        <v>3</v>
      </c>
      <c r="B13" s="28" t="s">
        <v>74</v>
      </c>
      <c r="C13" s="28"/>
      <c r="D13" s="28"/>
      <c r="E13" s="28"/>
      <c r="F13" s="28"/>
      <c r="G13" s="28"/>
      <c r="H13" s="29">
        <f>SUM(H14:H15)</f>
        <v>85.02</v>
      </c>
      <c r="I13" s="25"/>
    </row>
    <row r="14" s="18" customFormat="1" ht="20" customHeight="1" spans="1:9">
      <c r="A14" s="23">
        <v>3.1</v>
      </c>
      <c r="B14" s="23" t="s">
        <v>75</v>
      </c>
      <c r="C14" s="23"/>
      <c r="D14" s="23" t="s">
        <v>76</v>
      </c>
      <c r="E14" s="25">
        <v>0.14</v>
      </c>
      <c r="F14" s="32">
        <v>0.015</v>
      </c>
      <c r="G14" s="33">
        <v>86.73</v>
      </c>
      <c r="H14" s="33">
        <f t="shared" si="1"/>
        <v>12.32</v>
      </c>
      <c r="I14" s="23" t="s">
        <v>77</v>
      </c>
    </row>
    <row r="15" s="18" customFormat="1" ht="20" customHeight="1" spans="1:9">
      <c r="A15" s="23">
        <v>3.2</v>
      </c>
      <c r="B15" s="23" t="s">
        <v>78</v>
      </c>
      <c r="C15" s="23"/>
      <c r="D15" s="23" t="s">
        <v>76</v>
      </c>
      <c r="E15" s="25">
        <v>0.71</v>
      </c>
      <c r="F15" s="32">
        <v>0.015</v>
      </c>
      <c r="G15" s="33">
        <v>100.88</v>
      </c>
      <c r="H15" s="33">
        <f t="shared" si="1"/>
        <v>72.7</v>
      </c>
      <c r="I15" s="23" t="s">
        <v>77</v>
      </c>
    </row>
    <row r="16" s="18" customFormat="1" ht="20" customHeight="1" spans="1:9">
      <c r="A16" s="28">
        <v>4</v>
      </c>
      <c r="B16" s="28" t="s">
        <v>79</v>
      </c>
      <c r="C16" s="28"/>
      <c r="D16" s="28"/>
      <c r="E16" s="28"/>
      <c r="F16" s="28"/>
      <c r="G16" s="28"/>
      <c r="H16" s="29">
        <f>SUM(H17:H19)</f>
        <v>25.22</v>
      </c>
      <c r="I16" s="25" t="s">
        <v>80</v>
      </c>
    </row>
    <row r="17" s="18" customFormat="1" ht="20" customHeight="1" spans="1:9">
      <c r="A17" s="28">
        <v>4.1</v>
      </c>
      <c r="B17" s="30" t="s">
        <v>81</v>
      </c>
      <c r="C17" s="31"/>
      <c r="D17" s="23" t="s">
        <v>82</v>
      </c>
      <c r="E17" s="28">
        <v>2.5</v>
      </c>
      <c r="F17" s="32">
        <v>0.03</v>
      </c>
      <c r="G17" s="33">
        <v>8.41</v>
      </c>
      <c r="H17" s="33">
        <f t="shared" ref="H17:H19" si="2">E17*(1+F17)*G17</f>
        <v>21.66</v>
      </c>
      <c r="I17" s="23" t="s">
        <v>83</v>
      </c>
    </row>
    <row r="18" s="18" customFormat="1" ht="20" customHeight="1" spans="1:9">
      <c r="A18" s="28">
        <v>4.2</v>
      </c>
      <c r="B18" s="30" t="s">
        <v>84</v>
      </c>
      <c r="C18" s="31"/>
      <c r="D18" s="23" t="s">
        <v>82</v>
      </c>
      <c r="E18" s="28">
        <v>0.15</v>
      </c>
      <c r="F18" s="32">
        <v>0.03</v>
      </c>
      <c r="G18" s="33">
        <v>23.01</v>
      </c>
      <c r="H18" s="33">
        <f t="shared" si="2"/>
        <v>3.56</v>
      </c>
      <c r="I18" s="23" t="s">
        <v>85</v>
      </c>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13.47</v>
      </c>
      <c r="I20" s="25" t="s">
        <v>80</v>
      </c>
    </row>
    <row r="21" ht="20" customHeight="1" spans="1:9">
      <c r="A21" s="28">
        <v>5.1</v>
      </c>
      <c r="B21" s="30" t="s">
        <v>89</v>
      </c>
      <c r="C21" s="31"/>
      <c r="D21" s="23" t="s">
        <v>90</v>
      </c>
      <c r="E21" s="28">
        <v>2.97</v>
      </c>
      <c r="F21" s="28"/>
      <c r="G21" s="33">
        <v>1.08</v>
      </c>
      <c r="H21" s="33">
        <f>E21*(1+F21)*G21</f>
        <v>3.21</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3.68</v>
      </c>
      <c r="F23" s="23"/>
      <c r="G23" s="33">
        <v>0.07</v>
      </c>
      <c r="H23" s="33">
        <f>E23*(1+F23)*G23</f>
        <v>0.26</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476.72</v>
      </c>
      <c r="I31" s="42" t="s">
        <v>106</v>
      </c>
    </row>
    <row r="32" ht="20" customHeight="1" spans="1:9">
      <c r="A32" s="23">
        <v>13</v>
      </c>
      <c r="B32" s="30" t="s">
        <v>107</v>
      </c>
      <c r="C32" s="31"/>
      <c r="D32" s="23" t="s">
        <v>104</v>
      </c>
      <c r="E32" s="30" t="s">
        <v>108</v>
      </c>
      <c r="F32" s="31"/>
      <c r="G32" s="40">
        <v>0.09</v>
      </c>
      <c r="H32" s="33">
        <f>H31*G32</f>
        <v>42.9</v>
      </c>
      <c r="I32" s="43"/>
    </row>
    <row r="33" ht="20" customHeight="1" spans="1:9">
      <c r="A33" s="23">
        <v>14</v>
      </c>
      <c r="B33" s="30" t="s">
        <v>109</v>
      </c>
      <c r="C33" s="31"/>
      <c r="D33" s="23" t="s">
        <v>104</v>
      </c>
      <c r="E33" s="30" t="s">
        <v>110</v>
      </c>
      <c r="F33" s="31"/>
      <c r="G33" s="25"/>
      <c r="H33" s="33">
        <f>H31+H32</f>
        <v>519.62</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0" width="9" style="20"/>
    <col min="11" max="16384" width="8.75" style="19"/>
  </cols>
  <sheetData>
    <row r="1" ht="22.15" customHeight="1" spans="1:9">
      <c r="A1" s="21" t="s">
        <v>138</v>
      </c>
      <c r="B1" s="22"/>
      <c r="C1" s="22"/>
      <c r="D1" s="22"/>
      <c r="E1" s="22"/>
      <c r="F1" s="22"/>
      <c r="G1" s="22"/>
      <c r="H1" s="22"/>
      <c r="I1" s="22"/>
    </row>
    <row r="2" s="18" customFormat="1" ht="30.95" customHeight="1" spans="1:10">
      <c r="A2" s="23" t="s">
        <v>43</v>
      </c>
      <c r="B2" s="23" t="s">
        <v>139</v>
      </c>
      <c r="C2" s="23"/>
      <c r="D2" s="23"/>
      <c r="E2" s="23" t="s">
        <v>45</v>
      </c>
      <c r="F2" s="23" t="s">
        <v>46</v>
      </c>
      <c r="G2" s="23"/>
      <c r="H2" s="23" t="s">
        <v>47</v>
      </c>
      <c r="I2" s="23"/>
      <c r="J2" s="20"/>
    </row>
    <row r="3" s="18" customFormat="1" ht="30.95" customHeight="1" spans="1:10">
      <c r="A3" s="23" t="s">
        <v>48</v>
      </c>
      <c r="B3" s="23" t="s">
        <v>140</v>
      </c>
      <c r="C3" s="23"/>
      <c r="D3" s="23"/>
      <c r="E3" s="23" t="s">
        <v>50</v>
      </c>
      <c r="F3" s="23" t="s">
        <v>122</v>
      </c>
      <c r="G3" s="23"/>
      <c r="H3" s="23"/>
      <c r="I3" s="23"/>
      <c r="J3" s="20"/>
    </row>
    <row r="4" s="18" customFormat="1" ht="30" customHeight="1" spans="1:10">
      <c r="A4" s="24" t="s">
        <v>52</v>
      </c>
      <c r="B4" s="23">
        <v>870</v>
      </c>
      <c r="C4" s="24" t="s">
        <v>53</v>
      </c>
      <c r="D4" s="23">
        <v>1570</v>
      </c>
      <c r="E4" s="23" t="s">
        <v>54</v>
      </c>
      <c r="F4" s="23"/>
      <c r="G4" s="25" t="s">
        <v>55</v>
      </c>
      <c r="H4" s="23"/>
      <c r="I4" s="23"/>
      <c r="J4" s="20"/>
    </row>
    <row r="5" s="18" customFormat="1" ht="24" customHeight="1" spans="1:10">
      <c r="A5" s="24"/>
      <c r="B5" s="23"/>
      <c r="C5" s="24"/>
      <c r="D5" s="23"/>
      <c r="E5" s="23"/>
      <c r="F5" s="26">
        <v>1.37</v>
      </c>
      <c r="G5" s="27" t="s">
        <v>56</v>
      </c>
      <c r="H5" s="23"/>
      <c r="I5" s="23"/>
      <c r="J5" s="20"/>
    </row>
    <row r="6" s="18" customFormat="1" ht="30" customHeight="1" spans="1:10">
      <c r="A6" s="23" t="s">
        <v>23</v>
      </c>
      <c r="B6" s="23" t="s">
        <v>57</v>
      </c>
      <c r="C6" s="23"/>
      <c r="D6" s="23" t="s">
        <v>58</v>
      </c>
      <c r="E6" s="23" t="s">
        <v>59</v>
      </c>
      <c r="F6" s="23" t="s">
        <v>60</v>
      </c>
      <c r="G6" s="25" t="s">
        <v>61</v>
      </c>
      <c r="H6" s="25" t="s">
        <v>62</v>
      </c>
      <c r="I6" s="27" t="s">
        <v>63</v>
      </c>
      <c r="J6" s="20"/>
    </row>
    <row r="7" s="18" customFormat="1" ht="20" customHeight="1" spans="1:10">
      <c r="A7" s="28">
        <v>1</v>
      </c>
      <c r="B7" s="28" t="s">
        <v>64</v>
      </c>
      <c r="C7" s="28"/>
      <c r="D7" s="28"/>
      <c r="E7" s="28"/>
      <c r="F7" s="28"/>
      <c r="G7" s="28"/>
      <c r="H7" s="29">
        <f>SUM(H8:H10)</f>
        <v>308.91</v>
      </c>
      <c r="I7" s="25"/>
      <c r="J7" s="20"/>
    </row>
    <row r="8" s="18" customFormat="1" ht="20" customHeight="1" spans="1:10">
      <c r="A8" s="23">
        <v>1.1</v>
      </c>
      <c r="B8" s="30" t="s">
        <v>65</v>
      </c>
      <c r="C8" s="31"/>
      <c r="D8" s="23" t="s">
        <v>66</v>
      </c>
      <c r="E8" s="25">
        <v>0</v>
      </c>
      <c r="F8" s="32">
        <v>0.1</v>
      </c>
      <c r="G8" s="33">
        <v>23.88</v>
      </c>
      <c r="H8" s="33">
        <f t="shared" ref="H8:H10" si="0">E8*(1+F8)*G8</f>
        <v>0</v>
      </c>
      <c r="I8" s="23" t="s">
        <v>67</v>
      </c>
      <c r="J8" s="20"/>
    </row>
    <row r="9" s="18" customFormat="1" ht="20" customHeight="1" spans="1:10">
      <c r="A9" s="23">
        <v>1.2</v>
      </c>
      <c r="B9" s="30" t="s">
        <v>68</v>
      </c>
      <c r="C9" s="31"/>
      <c r="D9" s="23" t="s">
        <v>66</v>
      </c>
      <c r="E9" s="25">
        <v>11.45</v>
      </c>
      <c r="F9" s="32">
        <v>0.1</v>
      </c>
      <c r="G9" s="33">
        <v>23</v>
      </c>
      <c r="H9" s="33">
        <f t="shared" si="0"/>
        <v>289.69</v>
      </c>
      <c r="I9" s="23" t="s">
        <v>67</v>
      </c>
      <c r="J9" s="20"/>
    </row>
    <row r="10" s="18" customFormat="1" ht="20" customHeight="1" spans="1:10">
      <c r="A10" s="23">
        <v>1.3</v>
      </c>
      <c r="B10" s="23" t="s">
        <v>69</v>
      </c>
      <c r="C10" s="23"/>
      <c r="D10" s="23" t="s">
        <v>66</v>
      </c>
      <c r="E10" s="25">
        <v>0.79</v>
      </c>
      <c r="F10" s="32">
        <v>0.1</v>
      </c>
      <c r="G10" s="33">
        <v>22.12</v>
      </c>
      <c r="H10" s="33">
        <f t="shared" si="0"/>
        <v>19.22</v>
      </c>
      <c r="I10" s="23" t="s">
        <v>67</v>
      </c>
      <c r="J10" s="20"/>
    </row>
    <row r="11" s="18" customFormat="1" ht="20" customHeight="1" spans="1:10">
      <c r="A11" s="28">
        <v>2</v>
      </c>
      <c r="B11" s="28" t="s">
        <v>70</v>
      </c>
      <c r="C11" s="28"/>
      <c r="D11" s="28"/>
      <c r="E11" s="28"/>
      <c r="F11" s="28"/>
      <c r="G11" s="28"/>
      <c r="H11" s="29">
        <f>H12</f>
        <v>48.2</v>
      </c>
      <c r="I11" s="25"/>
      <c r="J11" s="20"/>
    </row>
    <row r="12" s="18" customFormat="1" ht="20" customHeight="1" spans="1:10">
      <c r="A12" s="23">
        <v>2.1</v>
      </c>
      <c r="B12" s="23" t="s">
        <v>123</v>
      </c>
      <c r="C12" s="23"/>
      <c r="D12" s="23" t="s">
        <v>72</v>
      </c>
      <c r="E12" s="25">
        <v>0.73</v>
      </c>
      <c r="F12" s="32">
        <v>0.01</v>
      </c>
      <c r="G12" s="33">
        <v>65.38</v>
      </c>
      <c r="H12" s="33">
        <f t="shared" ref="H12:H15" si="1">E12*(1+F12)*G12</f>
        <v>48.2</v>
      </c>
      <c r="I12" s="23" t="s">
        <v>73</v>
      </c>
      <c r="J12" s="20"/>
    </row>
    <row r="13" s="18" customFormat="1" ht="20" customHeight="1" spans="1:10">
      <c r="A13" s="28">
        <v>3</v>
      </c>
      <c r="B13" s="28" t="s">
        <v>74</v>
      </c>
      <c r="C13" s="28"/>
      <c r="D13" s="28"/>
      <c r="E13" s="28"/>
      <c r="F13" s="28"/>
      <c r="G13" s="28"/>
      <c r="H13" s="29">
        <f>SUM(H14:H15)</f>
        <v>69.69</v>
      </c>
      <c r="I13" s="25"/>
      <c r="J13" s="20"/>
    </row>
    <row r="14" s="18" customFormat="1" ht="20" customHeight="1" spans="1:10">
      <c r="A14" s="23">
        <v>3.1</v>
      </c>
      <c r="B14" s="23" t="str">
        <f>[1]材料表!B10</f>
        <v>5mm+12A+5mm玻璃</v>
      </c>
      <c r="C14" s="23"/>
      <c r="D14" s="23" t="s">
        <v>76</v>
      </c>
      <c r="E14" s="25">
        <v>0.78</v>
      </c>
      <c r="F14" s="32">
        <v>0.015</v>
      </c>
      <c r="G14" s="33">
        <v>79.5</v>
      </c>
      <c r="H14" s="33">
        <f t="shared" si="1"/>
        <v>62.94</v>
      </c>
      <c r="I14" s="23" t="s">
        <v>77</v>
      </c>
      <c r="J14" s="20"/>
    </row>
    <row r="15" s="18" customFormat="1" ht="20" customHeight="1" spans="1:10">
      <c r="A15" s="23">
        <v>3.2</v>
      </c>
      <c r="B15" s="23" t="str">
        <f>[1]材料表!B11</f>
        <v>5mm+12A+5mm钢化玻璃</v>
      </c>
      <c r="C15" s="23"/>
      <c r="D15" s="23" t="s">
        <v>76</v>
      </c>
      <c r="E15" s="25">
        <v>0.07</v>
      </c>
      <c r="F15" s="32">
        <v>0.015</v>
      </c>
      <c r="G15" s="33">
        <v>95</v>
      </c>
      <c r="H15" s="33">
        <f t="shared" si="1"/>
        <v>6.75</v>
      </c>
      <c r="I15" s="23" t="s">
        <v>77</v>
      </c>
      <c r="J15" s="20"/>
    </row>
    <row r="16" s="18" customFormat="1" ht="20" customHeight="1" spans="1:10">
      <c r="A16" s="28">
        <v>4</v>
      </c>
      <c r="B16" s="28" t="s">
        <v>79</v>
      </c>
      <c r="C16" s="28"/>
      <c r="D16" s="28"/>
      <c r="E16" s="28"/>
      <c r="F16" s="28"/>
      <c r="G16" s="28"/>
      <c r="H16" s="29">
        <f>SUM(H17:H19)</f>
        <v>25.22</v>
      </c>
      <c r="I16" s="25" t="s">
        <v>80</v>
      </c>
      <c r="J16" s="20"/>
    </row>
    <row r="17" s="18" customFormat="1" ht="20" customHeight="1" spans="1:10">
      <c r="A17" s="28">
        <v>4.1</v>
      </c>
      <c r="B17" s="30" t="s">
        <v>81</v>
      </c>
      <c r="C17" s="31"/>
      <c r="D17" s="23" t="s">
        <v>82</v>
      </c>
      <c r="E17" s="28">
        <v>2.5</v>
      </c>
      <c r="F17" s="32">
        <v>0.03</v>
      </c>
      <c r="G17" s="33">
        <v>8.41</v>
      </c>
      <c r="H17" s="33">
        <f t="shared" ref="H17:H19" si="2">E17*(1+F17)*G17</f>
        <v>21.66</v>
      </c>
      <c r="I17" s="23" t="s">
        <v>83</v>
      </c>
      <c r="J17" s="20"/>
    </row>
    <row r="18" s="18" customFormat="1" ht="20" customHeight="1" spans="1:10">
      <c r="A18" s="28">
        <v>4.2</v>
      </c>
      <c r="B18" s="30" t="s">
        <v>84</v>
      </c>
      <c r="C18" s="31"/>
      <c r="D18" s="23" t="s">
        <v>82</v>
      </c>
      <c r="E18" s="28">
        <v>0.15</v>
      </c>
      <c r="F18" s="32">
        <v>0.03</v>
      </c>
      <c r="G18" s="33">
        <v>23.01</v>
      </c>
      <c r="H18" s="33">
        <f t="shared" si="2"/>
        <v>3.56</v>
      </c>
      <c r="I18" s="23" t="s">
        <v>85</v>
      </c>
      <c r="J18" s="20"/>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23.92</v>
      </c>
      <c r="I20" s="25" t="s">
        <v>80</v>
      </c>
    </row>
    <row r="21" ht="20" customHeight="1" spans="1:9">
      <c r="A21" s="28">
        <v>5.1</v>
      </c>
      <c r="B21" s="30" t="s">
        <v>89</v>
      </c>
      <c r="C21" s="31"/>
      <c r="D21" s="23" t="s">
        <v>90</v>
      </c>
      <c r="E21" s="28">
        <v>12.32</v>
      </c>
      <c r="F21" s="28"/>
      <c r="G21" s="33">
        <v>1.08</v>
      </c>
      <c r="H21" s="33">
        <f>E21*(1+F21)*G21</f>
        <v>13.31</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8.76</v>
      </c>
      <c r="F23" s="23"/>
      <c r="G23" s="33">
        <v>0.07</v>
      </c>
      <c r="H23" s="33">
        <f>E23*(1+F23)*G23</f>
        <v>0.61</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556.94</v>
      </c>
      <c r="I31" s="42" t="s">
        <v>106</v>
      </c>
    </row>
    <row r="32" ht="20" customHeight="1" spans="1:9">
      <c r="A32" s="23">
        <v>13</v>
      </c>
      <c r="B32" s="30" t="s">
        <v>107</v>
      </c>
      <c r="C32" s="31"/>
      <c r="D32" s="23" t="s">
        <v>104</v>
      </c>
      <c r="E32" s="30" t="s">
        <v>108</v>
      </c>
      <c r="F32" s="31"/>
      <c r="G32" s="40">
        <v>0.09</v>
      </c>
      <c r="H32" s="33">
        <f>H31*G32</f>
        <v>50.12</v>
      </c>
      <c r="I32" s="43"/>
    </row>
    <row r="33" ht="20" customHeight="1" spans="1:9">
      <c r="A33" s="23">
        <v>14</v>
      </c>
      <c r="B33" s="30" t="s">
        <v>109</v>
      </c>
      <c r="C33" s="31"/>
      <c r="D33" s="23" t="s">
        <v>104</v>
      </c>
      <c r="E33" s="30" t="s">
        <v>110</v>
      </c>
      <c r="F33" s="31"/>
      <c r="G33" s="25"/>
      <c r="H33" s="33">
        <f>H31+H32</f>
        <v>607.06</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0" width="48.325" style="20" customWidth="1"/>
    <col min="11" max="16384" width="8.75" style="19"/>
  </cols>
  <sheetData>
    <row r="1" ht="22.15" customHeight="1" spans="1:9">
      <c r="A1" s="21" t="s">
        <v>141</v>
      </c>
      <c r="B1" s="22"/>
      <c r="C1" s="22"/>
      <c r="D1" s="22"/>
      <c r="E1" s="22"/>
      <c r="F1" s="22"/>
      <c r="G1" s="22"/>
      <c r="H1" s="22"/>
      <c r="I1" s="22"/>
    </row>
    <row r="2" s="18" customFormat="1" ht="30.95" customHeight="1" spans="1:10">
      <c r="A2" s="23" t="s">
        <v>43</v>
      </c>
      <c r="B2" s="23" t="s">
        <v>139</v>
      </c>
      <c r="C2" s="23"/>
      <c r="D2" s="23"/>
      <c r="E2" s="23" t="s">
        <v>45</v>
      </c>
      <c r="F2" s="23" t="s">
        <v>46</v>
      </c>
      <c r="G2" s="23"/>
      <c r="H2" s="23" t="s">
        <v>47</v>
      </c>
      <c r="I2" s="23"/>
      <c r="J2" s="20"/>
    </row>
    <row r="3" s="18" customFormat="1" ht="30.95" customHeight="1" spans="1:10">
      <c r="A3" s="23" t="s">
        <v>48</v>
      </c>
      <c r="B3" s="23" t="s">
        <v>142</v>
      </c>
      <c r="C3" s="23"/>
      <c r="D3" s="23"/>
      <c r="E3" s="23" t="s">
        <v>50</v>
      </c>
      <c r="F3" s="23" t="s">
        <v>122</v>
      </c>
      <c r="G3" s="23"/>
      <c r="H3" s="23"/>
      <c r="I3" s="23"/>
      <c r="J3" s="20"/>
    </row>
    <row r="4" s="18" customFormat="1" ht="30" customHeight="1" spans="1:10">
      <c r="A4" s="24" t="s">
        <v>52</v>
      </c>
      <c r="B4" s="23">
        <v>1170</v>
      </c>
      <c r="C4" s="24" t="s">
        <v>53</v>
      </c>
      <c r="D4" s="23">
        <v>1470</v>
      </c>
      <c r="E4" s="23" t="s">
        <v>54</v>
      </c>
      <c r="F4" s="23"/>
      <c r="G4" s="25" t="s">
        <v>55</v>
      </c>
      <c r="H4" s="23"/>
      <c r="I4" s="23"/>
      <c r="J4" s="20"/>
    </row>
    <row r="5" s="18" customFormat="1" ht="24" customHeight="1" spans="1:10">
      <c r="A5" s="24"/>
      <c r="B5" s="23"/>
      <c r="C5" s="24"/>
      <c r="D5" s="23"/>
      <c r="E5" s="23"/>
      <c r="F5" s="26">
        <v>1.72</v>
      </c>
      <c r="G5" s="27" t="s">
        <v>56</v>
      </c>
      <c r="H5" s="23"/>
      <c r="I5" s="23"/>
      <c r="J5" s="20"/>
    </row>
    <row r="6" s="18" customFormat="1" ht="30" customHeight="1" spans="1:10">
      <c r="A6" s="23" t="s">
        <v>23</v>
      </c>
      <c r="B6" s="23" t="s">
        <v>57</v>
      </c>
      <c r="C6" s="23"/>
      <c r="D6" s="23" t="s">
        <v>58</v>
      </c>
      <c r="E6" s="23" t="s">
        <v>59</v>
      </c>
      <c r="F6" s="23" t="s">
        <v>60</v>
      </c>
      <c r="G6" s="25" t="s">
        <v>61</v>
      </c>
      <c r="H6" s="25" t="s">
        <v>62</v>
      </c>
      <c r="I6" s="27" t="s">
        <v>63</v>
      </c>
      <c r="J6" s="20"/>
    </row>
    <row r="7" s="18" customFormat="1" ht="20" customHeight="1" spans="1:10">
      <c r="A7" s="28">
        <v>1</v>
      </c>
      <c r="B7" s="28" t="s">
        <v>64</v>
      </c>
      <c r="C7" s="28"/>
      <c r="D7" s="28"/>
      <c r="E7" s="28"/>
      <c r="F7" s="28"/>
      <c r="G7" s="28"/>
      <c r="H7" s="29">
        <f>SUM(H8:H10)</f>
        <v>282.75</v>
      </c>
      <c r="I7" s="25"/>
      <c r="J7" s="20"/>
    </row>
    <row r="8" s="18" customFormat="1" ht="20" customHeight="1" spans="1:10">
      <c r="A8" s="23">
        <v>1.1</v>
      </c>
      <c r="B8" s="30" t="s">
        <v>65</v>
      </c>
      <c r="C8" s="31"/>
      <c r="D8" s="23" t="s">
        <v>66</v>
      </c>
      <c r="E8" s="25">
        <v>0</v>
      </c>
      <c r="F8" s="32">
        <v>0.1</v>
      </c>
      <c r="G8" s="33">
        <v>23.88</v>
      </c>
      <c r="H8" s="33">
        <f t="shared" ref="H8:H10" si="0">E8*(1+F8)*G8</f>
        <v>0</v>
      </c>
      <c r="I8" s="23" t="s">
        <v>67</v>
      </c>
      <c r="J8" s="20"/>
    </row>
    <row r="9" s="18" customFormat="1" ht="20" customHeight="1" spans="1:10">
      <c r="A9" s="23">
        <v>1.2</v>
      </c>
      <c r="B9" s="30" t="s">
        <v>68</v>
      </c>
      <c r="C9" s="31"/>
      <c r="D9" s="23" t="s">
        <v>66</v>
      </c>
      <c r="E9" s="25">
        <v>10.57</v>
      </c>
      <c r="F9" s="32">
        <v>0.1</v>
      </c>
      <c r="G9" s="33">
        <v>23</v>
      </c>
      <c r="H9" s="33">
        <f t="shared" si="0"/>
        <v>267.42</v>
      </c>
      <c r="I9" s="23" t="s">
        <v>67</v>
      </c>
      <c r="J9" s="20"/>
    </row>
    <row r="10" s="18" customFormat="1" ht="20" customHeight="1" spans="1:10">
      <c r="A10" s="23">
        <v>1.3</v>
      </c>
      <c r="B10" s="23" t="s">
        <v>69</v>
      </c>
      <c r="C10" s="23"/>
      <c r="D10" s="23" t="s">
        <v>66</v>
      </c>
      <c r="E10" s="25">
        <v>0.63</v>
      </c>
      <c r="F10" s="32">
        <v>0.1</v>
      </c>
      <c r="G10" s="33">
        <v>22.12</v>
      </c>
      <c r="H10" s="33">
        <f t="shared" si="0"/>
        <v>15.33</v>
      </c>
      <c r="I10" s="23" t="s">
        <v>67</v>
      </c>
      <c r="J10" s="20"/>
    </row>
    <row r="11" s="18" customFormat="1" ht="20" customHeight="1" spans="1:10">
      <c r="A11" s="28">
        <v>2</v>
      </c>
      <c r="B11" s="28" t="s">
        <v>70</v>
      </c>
      <c r="C11" s="28"/>
      <c r="D11" s="28"/>
      <c r="E11" s="28"/>
      <c r="F11" s="28"/>
      <c r="G11" s="28"/>
      <c r="H11" s="29">
        <f>H12</f>
        <v>76.6</v>
      </c>
      <c r="I11" s="25"/>
      <c r="J11" s="20"/>
    </row>
    <row r="12" s="18" customFormat="1" ht="20" customHeight="1" spans="1:10">
      <c r="A12" s="23">
        <v>2.1</v>
      </c>
      <c r="B12" s="23" t="s">
        <v>123</v>
      </c>
      <c r="C12" s="23"/>
      <c r="D12" s="23" t="s">
        <v>72</v>
      </c>
      <c r="E12" s="25">
        <v>1.16</v>
      </c>
      <c r="F12" s="32">
        <v>0.01</v>
      </c>
      <c r="G12" s="33">
        <v>65.38</v>
      </c>
      <c r="H12" s="33">
        <f t="shared" ref="H12:H15" si="1">E12*(1+F12)*G12</f>
        <v>76.6</v>
      </c>
      <c r="I12" s="23" t="s">
        <v>73</v>
      </c>
      <c r="J12" s="20"/>
    </row>
    <row r="13" s="18" customFormat="1" ht="20" customHeight="1" spans="1:10">
      <c r="A13" s="28">
        <v>3</v>
      </c>
      <c r="B13" s="28" t="s">
        <v>74</v>
      </c>
      <c r="C13" s="28"/>
      <c r="D13" s="28"/>
      <c r="E13" s="28"/>
      <c r="F13" s="28"/>
      <c r="G13" s="28"/>
      <c r="H13" s="29">
        <f>SUM(H14:H15)</f>
        <v>73.78</v>
      </c>
      <c r="I13" s="25"/>
      <c r="J13" s="20"/>
    </row>
    <row r="14" s="18" customFormat="1" ht="20" customHeight="1" spans="1:10">
      <c r="A14" s="23">
        <v>3.1</v>
      </c>
      <c r="B14" s="23" t="str">
        <f>[1]材料表!B10</f>
        <v>5mm+12A+5mm玻璃</v>
      </c>
      <c r="C14" s="23"/>
      <c r="D14" s="23" t="s">
        <v>76</v>
      </c>
      <c r="E14" s="25">
        <v>0.52</v>
      </c>
      <c r="F14" s="32">
        <v>0.015</v>
      </c>
      <c r="G14" s="33">
        <v>79.5</v>
      </c>
      <c r="H14" s="33">
        <f t="shared" si="1"/>
        <v>41.96</v>
      </c>
      <c r="I14" s="23" t="s">
        <v>77</v>
      </c>
      <c r="J14" s="20"/>
    </row>
    <row r="15" s="18" customFormat="1" ht="20" customHeight="1" spans="1:10">
      <c r="A15" s="23">
        <v>3.2</v>
      </c>
      <c r="B15" s="23" t="str">
        <f>[1]材料表!B11</f>
        <v>5mm+12A+5mm钢化玻璃</v>
      </c>
      <c r="C15" s="23"/>
      <c r="D15" s="23" t="s">
        <v>76</v>
      </c>
      <c r="E15" s="25">
        <v>0.33</v>
      </c>
      <c r="F15" s="32">
        <v>0.015</v>
      </c>
      <c r="G15" s="33">
        <v>95</v>
      </c>
      <c r="H15" s="33">
        <f t="shared" si="1"/>
        <v>31.82</v>
      </c>
      <c r="I15" s="23" t="s">
        <v>77</v>
      </c>
      <c r="J15" s="20"/>
    </row>
    <row r="16" s="18" customFormat="1" ht="20" customHeight="1" spans="1:10">
      <c r="A16" s="28">
        <v>4</v>
      </c>
      <c r="B16" s="28" t="s">
        <v>79</v>
      </c>
      <c r="C16" s="28"/>
      <c r="D16" s="28"/>
      <c r="E16" s="28"/>
      <c r="F16" s="28"/>
      <c r="G16" s="28"/>
      <c r="H16" s="29">
        <f>SUM(H17:H19)</f>
        <v>25.22</v>
      </c>
      <c r="I16" s="25" t="s">
        <v>80</v>
      </c>
      <c r="J16" s="20"/>
    </row>
    <row r="17" s="18" customFormat="1" ht="20" customHeight="1" spans="1:10">
      <c r="A17" s="28">
        <v>4.1</v>
      </c>
      <c r="B17" s="30" t="s">
        <v>81</v>
      </c>
      <c r="C17" s="31"/>
      <c r="D17" s="23" t="s">
        <v>82</v>
      </c>
      <c r="E17" s="28">
        <v>2.5</v>
      </c>
      <c r="F17" s="32">
        <v>0.03</v>
      </c>
      <c r="G17" s="33">
        <v>8.41</v>
      </c>
      <c r="H17" s="33">
        <f t="shared" ref="H17:H19" si="2">E17*(1+F17)*G17</f>
        <v>21.66</v>
      </c>
      <c r="I17" s="23" t="s">
        <v>83</v>
      </c>
      <c r="J17" s="20"/>
    </row>
    <row r="18" s="18" customFormat="1" ht="20" customHeight="1" spans="1:10">
      <c r="A18" s="28">
        <v>4.2</v>
      </c>
      <c r="B18" s="30" t="s">
        <v>84</v>
      </c>
      <c r="C18" s="31"/>
      <c r="D18" s="23" t="s">
        <v>82</v>
      </c>
      <c r="E18" s="28">
        <v>0.15</v>
      </c>
      <c r="F18" s="32">
        <v>0.03</v>
      </c>
      <c r="G18" s="33">
        <v>23.01</v>
      </c>
      <c r="H18" s="33">
        <f t="shared" si="2"/>
        <v>3.56</v>
      </c>
      <c r="I18" s="23" t="s">
        <v>85</v>
      </c>
      <c r="J18" s="20"/>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21.76</v>
      </c>
      <c r="I20" s="25" t="s">
        <v>80</v>
      </c>
    </row>
    <row r="21" ht="20" customHeight="1" spans="1:9">
      <c r="A21" s="28">
        <v>5.1</v>
      </c>
      <c r="B21" s="30" t="s">
        <v>89</v>
      </c>
      <c r="C21" s="31"/>
      <c r="D21" s="23" t="s">
        <v>90</v>
      </c>
      <c r="E21" s="28">
        <v>10.14</v>
      </c>
      <c r="F21" s="28"/>
      <c r="G21" s="33">
        <v>1.08</v>
      </c>
      <c r="H21" s="33">
        <f>E21*(1+F21)*G21</f>
        <v>10.95</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11.63</v>
      </c>
      <c r="F23" s="23"/>
      <c r="G23" s="33">
        <v>0.07</v>
      </c>
      <c r="H23" s="33">
        <f>E23*(1+F23)*G23</f>
        <v>0.81</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561.11</v>
      </c>
      <c r="I31" s="42" t="s">
        <v>106</v>
      </c>
    </row>
    <row r="32" ht="20" customHeight="1" spans="1:9">
      <c r="A32" s="23">
        <v>13</v>
      </c>
      <c r="B32" s="30" t="s">
        <v>107</v>
      </c>
      <c r="C32" s="31"/>
      <c r="D32" s="23" t="s">
        <v>104</v>
      </c>
      <c r="E32" s="30" t="s">
        <v>108</v>
      </c>
      <c r="F32" s="31"/>
      <c r="G32" s="40">
        <v>0.09</v>
      </c>
      <c r="H32" s="33">
        <f>H31*G32</f>
        <v>50.5</v>
      </c>
      <c r="I32" s="43"/>
    </row>
    <row r="33" ht="20" customHeight="1" spans="1:9">
      <c r="A33" s="23">
        <v>14</v>
      </c>
      <c r="B33" s="30" t="s">
        <v>109</v>
      </c>
      <c r="C33" s="31"/>
      <c r="D33" s="23" t="s">
        <v>104</v>
      </c>
      <c r="E33" s="30" t="s">
        <v>110</v>
      </c>
      <c r="F33" s="31"/>
      <c r="G33" s="25"/>
      <c r="H33" s="33">
        <f>H31+H32</f>
        <v>611.61</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view="pageBreakPreview" zoomScaleNormal="100" workbookViewId="0">
      <pane ySplit="3" topLeftCell="A4" activePane="bottomLeft" state="frozen"/>
      <selection/>
      <selection pane="bottomLeft" activeCell="E10" sqref="E10"/>
    </sheetView>
  </sheetViews>
  <sheetFormatPr defaultColWidth="9" defaultRowHeight="15.6"/>
  <cols>
    <col min="1" max="1" width="5.5" style="2" customWidth="1"/>
    <col min="2" max="2" width="26.7333333333333" style="2" customWidth="1"/>
    <col min="3" max="3" width="9.75" style="2" customWidth="1"/>
    <col min="4" max="5" width="9.34166666666667" style="2" customWidth="1"/>
    <col min="6" max="11" width="8.80833333333333" style="1" customWidth="1"/>
    <col min="12" max="12" width="8" style="1" customWidth="1"/>
    <col min="13" max="19" width="7.375" style="2" customWidth="1"/>
    <col min="20" max="20" width="7.81666666666667" style="2" customWidth="1"/>
    <col min="21" max="21" width="8.25" style="2" customWidth="1"/>
    <col min="22" max="22" width="11.0833333333333" style="2" customWidth="1"/>
    <col min="23" max="23" width="10.5" style="3" customWidth="1"/>
    <col min="24" max="25" width="9" style="3" customWidth="1"/>
    <col min="26" max="26" width="10.375" style="3" customWidth="1"/>
    <col min="27" max="27" width="11.5" style="3" customWidth="1"/>
    <col min="28" max="28" width="9" style="3" customWidth="1"/>
    <col min="29" max="32" width="10.375" style="3" customWidth="1"/>
    <col min="33" max="33" width="12.625" style="3" customWidth="1"/>
    <col min="34" max="16384" width="9" style="3"/>
  </cols>
  <sheetData>
    <row r="1" ht="28" customHeight="1" spans="1:22">
      <c r="A1" s="4" t="s">
        <v>143</v>
      </c>
      <c r="B1" s="4"/>
      <c r="C1" s="4"/>
      <c r="D1" s="4"/>
      <c r="E1" s="4"/>
      <c r="F1" s="4"/>
      <c r="G1" s="4"/>
      <c r="H1" s="4"/>
      <c r="I1" s="4"/>
      <c r="J1" s="4"/>
      <c r="K1" s="4"/>
      <c r="L1" s="4"/>
      <c r="M1" s="4"/>
      <c r="N1" s="4"/>
      <c r="O1" s="4"/>
      <c r="P1" s="4"/>
      <c r="Q1" s="4"/>
      <c r="R1" s="4"/>
      <c r="S1" s="4"/>
      <c r="T1" s="4"/>
      <c r="U1" s="4"/>
      <c r="V1" s="4"/>
    </row>
    <row r="2" ht="20.1" customHeight="1" spans="1:22">
      <c r="A2" s="5" t="s">
        <v>23</v>
      </c>
      <c r="B2" s="5" t="s">
        <v>144</v>
      </c>
      <c r="C2" s="5" t="s">
        <v>43</v>
      </c>
      <c r="D2" s="5" t="s">
        <v>145</v>
      </c>
      <c r="E2" s="5"/>
      <c r="F2" s="5"/>
      <c r="G2" s="6" t="s">
        <v>146</v>
      </c>
      <c r="H2" s="7"/>
      <c r="I2" s="7"/>
      <c r="J2" s="7"/>
      <c r="K2" s="7"/>
      <c r="L2" s="15"/>
      <c r="M2" s="6" t="s">
        <v>147</v>
      </c>
      <c r="N2" s="7"/>
      <c r="O2" s="7"/>
      <c r="P2" s="7"/>
      <c r="Q2" s="7"/>
      <c r="R2" s="7"/>
      <c r="S2" s="15"/>
      <c r="T2" s="16"/>
      <c r="U2" s="5" t="s">
        <v>148</v>
      </c>
      <c r="V2" s="5" t="s">
        <v>31</v>
      </c>
    </row>
    <row r="3" ht="20.1" customHeight="1" spans="1:22">
      <c r="A3" s="5"/>
      <c r="B3" s="5"/>
      <c r="C3" s="5"/>
      <c r="D3" s="5" t="s">
        <v>32</v>
      </c>
      <c r="E3" s="5" t="s">
        <v>33</v>
      </c>
      <c r="F3" s="8" t="s">
        <v>149</v>
      </c>
      <c r="G3" s="5" t="s">
        <v>150</v>
      </c>
      <c r="H3" s="5" t="s">
        <v>151</v>
      </c>
      <c r="I3" s="5" t="s">
        <v>152</v>
      </c>
      <c r="J3" s="5" t="s">
        <v>153</v>
      </c>
      <c r="K3" s="5" t="s">
        <v>154</v>
      </c>
      <c r="L3" s="1" t="s">
        <v>155</v>
      </c>
      <c r="M3" s="5" t="s">
        <v>150</v>
      </c>
      <c r="N3" s="5" t="s">
        <v>151</v>
      </c>
      <c r="O3" s="5" t="s">
        <v>152</v>
      </c>
      <c r="P3" s="5" t="s">
        <v>156</v>
      </c>
      <c r="Q3" s="5" t="s">
        <v>157</v>
      </c>
      <c r="R3" s="5" t="s">
        <v>158</v>
      </c>
      <c r="S3" s="5" t="s">
        <v>155</v>
      </c>
      <c r="T3" s="5" t="s">
        <v>41</v>
      </c>
      <c r="U3" s="5" t="s">
        <v>76</v>
      </c>
      <c r="V3" s="5"/>
    </row>
    <row r="4" ht="39" customHeight="1" spans="1:22">
      <c r="A4" s="9">
        <v>1</v>
      </c>
      <c r="B4" s="10" t="s">
        <v>39</v>
      </c>
      <c r="C4" s="11" t="s">
        <v>159</v>
      </c>
      <c r="D4" s="9">
        <v>1770</v>
      </c>
      <c r="E4" s="9">
        <v>1570</v>
      </c>
      <c r="F4" s="12">
        <f t="shared" ref="F4:F18" si="0">D4*E4/1000000</f>
        <v>2.78</v>
      </c>
      <c r="G4" s="9">
        <v>1</v>
      </c>
      <c r="H4" s="9">
        <v>1</v>
      </c>
      <c r="I4" s="9">
        <v>1</v>
      </c>
      <c r="J4" s="9">
        <v>4</v>
      </c>
      <c r="K4" s="9">
        <v>1</v>
      </c>
      <c r="L4" s="11">
        <f t="shared" ref="L4:L9" si="1">SUM(G4:K4)</f>
        <v>8</v>
      </c>
      <c r="M4" s="5"/>
      <c r="N4" s="5"/>
      <c r="O4" s="5"/>
      <c r="P4" s="5"/>
      <c r="Q4" s="5"/>
      <c r="R4" s="5"/>
      <c r="S4" s="11">
        <f t="shared" ref="S4:S18" si="2">SUM(M4:R4)</f>
        <v>0</v>
      </c>
      <c r="T4" s="11">
        <f t="shared" ref="T4:T9" si="3">S4+L4</f>
        <v>8</v>
      </c>
      <c r="U4" s="12">
        <f t="shared" ref="U4:U9" si="4">T4*F4</f>
        <v>22.24</v>
      </c>
      <c r="V4" s="17" t="s">
        <v>160</v>
      </c>
    </row>
    <row r="5" ht="36" customHeight="1" spans="1:22">
      <c r="A5" s="11">
        <v>2</v>
      </c>
      <c r="B5" s="10" t="s">
        <v>39</v>
      </c>
      <c r="C5" s="11" t="s">
        <v>161</v>
      </c>
      <c r="D5" s="11">
        <v>1470</v>
      </c>
      <c r="E5" s="11">
        <v>1570</v>
      </c>
      <c r="F5" s="12">
        <f t="shared" si="0"/>
        <v>2.31</v>
      </c>
      <c r="G5" s="12">
        <v>7</v>
      </c>
      <c r="H5" s="12">
        <v>7</v>
      </c>
      <c r="I5" s="12">
        <v>7</v>
      </c>
      <c r="J5" s="12">
        <f>4*7</f>
        <v>28</v>
      </c>
      <c r="K5" s="12">
        <v>7</v>
      </c>
      <c r="L5" s="11">
        <f t="shared" si="1"/>
        <v>56</v>
      </c>
      <c r="M5" s="11"/>
      <c r="N5" s="11"/>
      <c r="O5" s="11"/>
      <c r="P5" s="11"/>
      <c r="Q5" s="11"/>
      <c r="R5" s="11"/>
      <c r="S5" s="11">
        <f t="shared" si="2"/>
        <v>0</v>
      </c>
      <c r="T5" s="11">
        <f t="shared" si="3"/>
        <v>56</v>
      </c>
      <c r="U5" s="12">
        <f t="shared" si="4"/>
        <v>129.36</v>
      </c>
      <c r="V5" s="17" t="s">
        <v>160</v>
      </c>
    </row>
    <row r="6" ht="36" customHeight="1" spans="1:22">
      <c r="A6" s="9">
        <v>3</v>
      </c>
      <c r="B6" s="10" t="s">
        <v>39</v>
      </c>
      <c r="C6" s="11" t="s">
        <v>162</v>
      </c>
      <c r="D6" s="11">
        <f>2685+485</f>
        <v>3170</v>
      </c>
      <c r="E6" s="11">
        <v>1870</v>
      </c>
      <c r="F6" s="12">
        <f t="shared" si="0"/>
        <v>5.93</v>
      </c>
      <c r="G6" s="9">
        <v>1</v>
      </c>
      <c r="H6" s="9">
        <v>1</v>
      </c>
      <c r="I6" s="9">
        <v>1</v>
      </c>
      <c r="J6" s="9">
        <v>4</v>
      </c>
      <c r="K6" s="9">
        <v>1</v>
      </c>
      <c r="L6" s="11">
        <f t="shared" si="1"/>
        <v>8</v>
      </c>
      <c r="M6" s="11"/>
      <c r="N6" s="11"/>
      <c r="O6" s="11"/>
      <c r="P6" s="11"/>
      <c r="Q6" s="11"/>
      <c r="R6" s="11"/>
      <c r="S6" s="11">
        <f t="shared" si="2"/>
        <v>0</v>
      </c>
      <c r="T6" s="11">
        <f t="shared" si="3"/>
        <v>8</v>
      </c>
      <c r="U6" s="12">
        <f t="shared" si="4"/>
        <v>47.44</v>
      </c>
      <c r="V6" s="17" t="s">
        <v>160</v>
      </c>
    </row>
    <row r="7" ht="36" customHeight="1" spans="1:22">
      <c r="A7" s="11">
        <v>4</v>
      </c>
      <c r="B7" s="10" t="s">
        <v>39</v>
      </c>
      <c r="C7" s="11" t="s">
        <v>163</v>
      </c>
      <c r="D7" s="11">
        <v>2170</v>
      </c>
      <c r="E7" s="11">
        <v>1870</v>
      </c>
      <c r="F7" s="12">
        <f t="shared" si="0"/>
        <v>4.06</v>
      </c>
      <c r="G7" s="12">
        <v>5</v>
      </c>
      <c r="H7" s="12">
        <v>5</v>
      </c>
      <c r="I7" s="12">
        <v>5</v>
      </c>
      <c r="J7" s="12">
        <f t="shared" ref="J7:J11" si="5">5*4</f>
        <v>20</v>
      </c>
      <c r="K7" s="12">
        <v>5</v>
      </c>
      <c r="L7" s="11">
        <f t="shared" si="1"/>
        <v>40</v>
      </c>
      <c r="M7" s="11"/>
      <c r="N7" s="11"/>
      <c r="O7" s="11"/>
      <c r="P7" s="11"/>
      <c r="Q7" s="11"/>
      <c r="R7" s="11"/>
      <c r="S7" s="11">
        <f t="shared" si="2"/>
        <v>0</v>
      </c>
      <c r="T7" s="11">
        <f t="shared" si="3"/>
        <v>40</v>
      </c>
      <c r="U7" s="12">
        <f t="shared" si="4"/>
        <v>162.4</v>
      </c>
      <c r="V7" s="17" t="s">
        <v>160</v>
      </c>
    </row>
    <row r="8" ht="36" customHeight="1" spans="1:22">
      <c r="A8" s="9">
        <v>5</v>
      </c>
      <c r="B8" s="10" t="s">
        <v>39</v>
      </c>
      <c r="C8" s="11" t="s">
        <v>164</v>
      </c>
      <c r="D8" s="11">
        <v>870</v>
      </c>
      <c r="E8" s="11">
        <v>1570</v>
      </c>
      <c r="F8" s="12">
        <f t="shared" si="0"/>
        <v>1.37</v>
      </c>
      <c r="G8" s="12"/>
      <c r="H8" s="12">
        <v>5</v>
      </c>
      <c r="I8" s="12"/>
      <c r="J8" s="12">
        <f>5*2</f>
        <v>10</v>
      </c>
      <c r="K8" s="12">
        <v>5</v>
      </c>
      <c r="L8" s="11">
        <f t="shared" si="1"/>
        <v>20</v>
      </c>
      <c r="M8" s="11"/>
      <c r="N8" s="11"/>
      <c r="O8" s="11"/>
      <c r="P8" s="11"/>
      <c r="Q8" s="11"/>
      <c r="R8" s="11"/>
      <c r="S8" s="11">
        <f t="shared" si="2"/>
        <v>0</v>
      </c>
      <c r="T8" s="11">
        <f t="shared" si="3"/>
        <v>20</v>
      </c>
      <c r="U8" s="12">
        <f t="shared" si="4"/>
        <v>27.4</v>
      </c>
      <c r="V8" s="17" t="s">
        <v>160</v>
      </c>
    </row>
    <row r="9" ht="36" customHeight="1" spans="1:22">
      <c r="A9" s="11">
        <v>6</v>
      </c>
      <c r="B9" s="10" t="s">
        <v>38</v>
      </c>
      <c r="C9" s="11" t="s">
        <v>165</v>
      </c>
      <c r="D9" s="11">
        <v>870</v>
      </c>
      <c r="E9" s="11">
        <v>1570</v>
      </c>
      <c r="F9" s="12">
        <f t="shared" si="0"/>
        <v>1.37</v>
      </c>
      <c r="G9" s="12">
        <v>2</v>
      </c>
      <c r="H9" s="12">
        <v>2</v>
      </c>
      <c r="I9" s="12">
        <v>2</v>
      </c>
      <c r="J9" s="12">
        <f>4*2</f>
        <v>8</v>
      </c>
      <c r="K9" s="12">
        <v>2</v>
      </c>
      <c r="L9" s="11">
        <f t="shared" si="1"/>
        <v>16</v>
      </c>
      <c r="M9" s="11"/>
      <c r="N9" s="11"/>
      <c r="O9" s="11"/>
      <c r="P9" s="11"/>
      <c r="Q9" s="11"/>
      <c r="R9" s="11"/>
      <c r="S9" s="11">
        <f t="shared" si="2"/>
        <v>0</v>
      </c>
      <c r="T9" s="11">
        <f t="shared" si="3"/>
        <v>16</v>
      </c>
      <c r="U9" s="12">
        <f t="shared" si="4"/>
        <v>21.92</v>
      </c>
      <c r="V9" s="17" t="s">
        <v>160</v>
      </c>
    </row>
    <row r="10" ht="36" customHeight="1" spans="1:22">
      <c r="A10" s="9">
        <v>7</v>
      </c>
      <c r="B10" s="10" t="s">
        <v>38</v>
      </c>
      <c r="C10" s="11" t="s">
        <v>166</v>
      </c>
      <c r="D10" s="11">
        <v>570</v>
      </c>
      <c r="E10" s="11">
        <v>1570</v>
      </c>
      <c r="F10" s="12">
        <f t="shared" si="0"/>
        <v>0.89</v>
      </c>
      <c r="G10" s="12">
        <v>5</v>
      </c>
      <c r="H10" s="12">
        <v>5</v>
      </c>
      <c r="I10" s="12">
        <v>5</v>
      </c>
      <c r="J10" s="12">
        <f t="shared" si="5"/>
        <v>20</v>
      </c>
      <c r="K10" s="12">
        <v>5</v>
      </c>
      <c r="L10" s="11">
        <f t="shared" ref="L10:L16" si="6">SUM(G10:K10)</f>
        <v>40</v>
      </c>
      <c r="M10" s="11"/>
      <c r="N10" s="11"/>
      <c r="O10" s="11"/>
      <c r="P10" s="11"/>
      <c r="Q10" s="11"/>
      <c r="R10" s="11"/>
      <c r="S10" s="11">
        <f t="shared" si="2"/>
        <v>0</v>
      </c>
      <c r="T10" s="11">
        <f t="shared" ref="T10:T18" si="7">S10+L10</f>
        <v>40</v>
      </c>
      <c r="U10" s="12">
        <f t="shared" ref="U10:U18" si="8">T10*F10</f>
        <v>35.6</v>
      </c>
      <c r="V10" s="17" t="s">
        <v>160</v>
      </c>
    </row>
    <row r="11" ht="36" customHeight="1" spans="1:22">
      <c r="A11" s="11">
        <v>8</v>
      </c>
      <c r="B11" s="10" t="s">
        <v>38</v>
      </c>
      <c r="C11" s="11" t="s">
        <v>167</v>
      </c>
      <c r="D11" s="11">
        <v>470</v>
      </c>
      <c r="E11" s="11">
        <v>1570</v>
      </c>
      <c r="F11" s="12">
        <f t="shared" si="0"/>
        <v>0.74</v>
      </c>
      <c r="G11" s="12">
        <v>5</v>
      </c>
      <c r="H11" s="12">
        <v>5</v>
      </c>
      <c r="I11" s="12">
        <v>5</v>
      </c>
      <c r="J11" s="12">
        <f t="shared" si="5"/>
        <v>20</v>
      </c>
      <c r="K11" s="12">
        <v>5</v>
      </c>
      <c r="L11" s="11">
        <f t="shared" si="6"/>
        <v>40</v>
      </c>
      <c r="M11" s="11"/>
      <c r="N11" s="11"/>
      <c r="O11" s="11"/>
      <c r="P11" s="11"/>
      <c r="Q11" s="11"/>
      <c r="R11" s="11"/>
      <c r="S11" s="11">
        <f t="shared" si="2"/>
        <v>0</v>
      </c>
      <c r="T11" s="11">
        <f t="shared" si="7"/>
        <v>40</v>
      </c>
      <c r="U11" s="12">
        <f t="shared" si="8"/>
        <v>29.6</v>
      </c>
      <c r="V11" s="17" t="s">
        <v>160</v>
      </c>
    </row>
    <row r="12" ht="36" customHeight="1" spans="1:22">
      <c r="A12" s="9">
        <v>9</v>
      </c>
      <c r="B12" s="10" t="s">
        <v>40</v>
      </c>
      <c r="C12" s="11" t="s">
        <v>168</v>
      </c>
      <c r="D12" s="11">
        <v>870</v>
      </c>
      <c r="E12" s="11">
        <v>1570</v>
      </c>
      <c r="F12" s="12">
        <f t="shared" si="0"/>
        <v>1.37</v>
      </c>
      <c r="G12" s="12"/>
      <c r="H12" s="12">
        <v>6</v>
      </c>
      <c r="I12" s="12">
        <v>6</v>
      </c>
      <c r="J12" s="12">
        <f>4*6</f>
        <v>24</v>
      </c>
      <c r="K12" s="12">
        <v>6</v>
      </c>
      <c r="L12" s="11">
        <f t="shared" si="6"/>
        <v>42</v>
      </c>
      <c r="M12" s="11"/>
      <c r="N12" s="11"/>
      <c r="O12" s="11"/>
      <c r="P12" s="11"/>
      <c r="Q12" s="11"/>
      <c r="R12" s="11"/>
      <c r="S12" s="11">
        <f t="shared" si="2"/>
        <v>0</v>
      </c>
      <c r="T12" s="11">
        <f t="shared" si="7"/>
        <v>42</v>
      </c>
      <c r="U12" s="12">
        <f t="shared" si="8"/>
        <v>57.54</v>
      </c>
      <c r="V12" s="17" t="s">
        <v>160</v>
      </c>
    </row>
    <row r="13" ht="36" customHeight="1" spans="1:22">
      <c r="A13" s="11">
        <v>1</v>
      </c>
      <c r="B13" s="10" t="s">
        <v>38</v>
      </c>
      <c r="C13" s="11" t="s">
        <v>159</v>
      </c>
      <c r="D13" s="11">
        <v>570</v>
      </c>
      <c r="E13" s="11">
        <v>1470</v>
      </c>
      <c r="F13" s="12">
        <f t="shared" si="0"/>
        <v>0.84</v>
      </c>
      <c r="G13" s="12"/>
      <c r="H13" s="12"/>
      <c r="I13" s="12"/>
      <c r="J13" s="12"/>
      <c r="K13" s="12"/>
      <c r="L13" s="11">
        <f t="shared" si="6"/>
        <v>0</v>
      </c>
      <c r="M13" s="11">
        <v>6</v>
      </c>
      <c r="N13" s="11">
        <v>6</v>
      </c>
      <c r="O13" s="11">
        <v>6</v>
      </c>
      <c r="P13" s="11">
        <f t="shared" ref="P13:P17" si="9">6*8</f>
        <v>48</v>
      </c>
      <c r="Q13" s="11">
        <v>6</v>
      </c>
      <c r="R13" s="11"/>
      <c r="S13" s="11">
        <f t="shared" si="2"/>
        <v>72</v>
      </c>
      <c r="T13" s="11">
        <f t="shared" si="7"/>
        <v>72</v>
      </c>
      <c r="U13" s="12">
        <f t="shared" si="8"/>
        <v>60.48</v>
      </c>
      <c r="V13" s="17" t="s">
        <v>160</v>
      </c>
    </row>
    <row r="14" ht="36" customHeight="1" spans="1:22">
      <c r="A14" s="11">
        <v>2</v>
      </c>
      <c r="B14" s="10" t="s">
        <v>39</v>
      </c>
      <c r="C14" s="11" t="s">
        <v>161</v>
      </c>
      <c r="D14" s="11">
        <v>870</v>
      </c>
      <c r="E14" s="11">
        <v>1470</v>
      </c>
      <c r="F14" s="12">
        <f t="shared" si="0"/>
        <v>1.28</v>
      </c>
      <c r="G14" s="12"/>
      <c r="H14" s="12"/>
      <c r="I14" s="12"/>
      <c r="J14" s="12"/>
      <c r="K14" s="12"/>
      <c r="L14" s="11">
        <f t="shared" si="6"/>
        <v>0</v>
      </c>
      <c r="M14" s="11">
        <v>6</v>
      </c>
      <c r="N14" s="11">
        <v>6</v>
      </c>
      <c r="O14" s="11">
        <v>6</v>
      </c>
      <c r="P14" s="11">
        <f t="shared" si="9"/>
        <v>48</v>
      </c>
      <c r="Q14" s="11">
        <v>6</v>
      </c>
      <c r="R14" s="11"/>
      <c r="S14" s="11">
        <f t="shared" si="2"/>
        <v>72</v>
      </c>
      <c r="T14" s="11">
        <f t="shared" si="7"/>
        <v>72</v>
      </c>
      <c r="U14" s="12">
        <f t="shared" si="8"/>
        <v>92.16</v>
      </c>
      <c r="V14" s="17" t="s">
        <v>160</v>
      </c>
    </row>
    <row r="15" ht="36" customHeight="1" spans="1:22">
      <c r="A15" s="11">
        <v>3</v>
      </c>
      <c r="B15" s="10" t="s">
        <v>39</v>
      </c>
      <c r="C15" s="11" t="s">
        <v>166</v>
      </c>
      <c r="D15" s="11">
        <v>2170</v>
      </c>
      <c r="E15" s="11">
        <v>1770</v>
      </c>
      <c r="F15" s="12">
        <f t="shared" si="0"/>
        <v>3.84</v>
      </c>
      <c r="G15" s="12"/>
      <c r="H15" s="12"/>
      <c r="I15" s="12"/>
      <c r="J15" s="12"/>
      <c r="K15" s="12"/>
      <c r="L15" s="11">
        <f t="shared" si="6"/>
        <v>0</v>
      </c>
      <c r="M15" s="11">
        <v>4</v>
      </c>
      <c r="N15" s="11">
        <v>4</v>
      </c>
      <c r="O15" s="11">
        <v>4</v>
      </c>
      <c r="P15" s="11">
        <f>8*4</f>
        <v>32</v>
      </c>
      <c r="Q15" s="11">
        <v>4</v>
      </c>
      <c r="R15" s="11"/>
      <c r="S15" s="11">
        <f t="shared" si="2"/>
        <v>48</v>
      </c>
      <c r="T15" s="11">
        <f t="shared" si="7"/>
        <v>48</v>
      </c>
      <c r="U15" s="12">
        <f t="shared" si="8"/>
        <v>184.32</v>
      </c>
      <c r="V15" s="17" t="s">
        <v>160</v>
      </c>
    </row>
    <row r="16" ht="30" customHeight="1" spans="1:22">
      <c r="A16" s="11">
        <v>4</v>
      </c>
      <c r="B16" s="10" t="s">
        <v>39</v>
      </c>
      <c r="C16" s="11" t="s">
        <v>167</v>
      </c>
      <c r="D16" s="13">
        <v>3070</v>
      </c>
      <c r="E16" s="13">
        <v>1770</v>
      </c>
      <c r="F16" s="12">
        <f t="shared" si="0"/>
        <v>5.43</v>
      </c>
      <c r="G16" s="14"/>
      <c r="H16" s="14"/>
      <c r="I16" s="14"/>
      <c r="J16" s="14"/>
      <c r="K16" s="14"/>
      <c r="L16" s="11">
        <f t="shared" si="6"/>
        <v>0</v>
      </c>
      <c r="M16" s="13">
        <v>2</v>
      </c>
      <c r="N16" s="13">
        <v>2</v>
      </c>
      <c r="O16" s="13">
        <v>2</v>
      </c>
      <c r="P16" s="13">
        <f>8*2</f>
        <v>16</v>
      </c>
      <c r="Q16" s="13">
        <v>2</v>
      </c>
      <c r="R16" s="13"/>
      <c r="S16" s="11">
        <f t="shared" si="2"/>
        <v>24</v>
      </c>
      <c r="T16" s="11">
        <f t="shared" si="7"/>
        <v>24</v>
      </c>
      <c r="U16" s="12">
        <f t="shared" si="8"/>
        <v>130.32</v>
      </c>
      <c r="V16" s="17" t="s">
        <v>160</v>
      </c>
    </row>
    <row r="17" ht="30" customHeight="1" spans="1:22">
      <c r="A17" s="11">
        <v>5</v>
      </c>
      <c r="B17" s="10" t="s">
        <v>38</v>
      </c>
      <c r="C17" s="11" t="s">
        <v>169</v>
      </c>
      <c r="D17" s="13">
        <v>370</v>
      </c>
      <c r="E17" s="13">
        <v>1470</v>
      </c>
      <c r="F17" s="12">
        <f t="shared" si="0"/>
        <v>0.54</v>
      </c>
      <c r="G17" s="14"/>
      <c r="H17" s="14"/>
      <c r="I17" s="14"/>
      <c r="J17" s="14"/>
      <c r="K17" s="14"/>
      <c r="L17" s="11"/>
      <c r="M17" s="11">
        <v>6</v>
      </c>
      <c r="N17" s="11">
        <v>6</v>
      </c>
      <c r="O17" s="11">
        <v>6</v>
      </c>
      <c r="P17" s="11">
        <f t="shared" si="9"/>
        <v>48</v>
      </c>
      <c r="Q17" s="11">
        <v>6</v>
      </c>
      <c r="R17" s="13"/>
      <c r="S17" s="11">
        <f t="shared" si="2"/>
        <v>72</v>
      </c>
      <c r="T17" s="11">
        <f t="shared" si="7"/>
        <v>72</v>
      </c>
      <c r="U17" s="12">
        <f t="shared" si="8"/>
        <v>38.88</v>
      </c>
      <c r="V17" s="13"/>
    </row>
    <row r="18" ht="30" customHeight="1" spans="1:22">
      <c r="A18" s="11">
        <v>6</v>
      </c>
      <c r="B18" s="10" t="s">
        <v>40</v>
      </c>
      <c r="C18" s="11" t="s">
        <v>162</v>
      </c>
      <c r="D18" s="13">
        <v>1170</v>
      </c>
      <c r="E18" s="13">
        <v>1470</v>
      </c>
      <c r="F18" s="12">
        <f t="shared" si="0"/>
        <v>1.72</v>
      </c>
      <c r="G18" s="14"/>
      <c r="H18" s="14"/>
      <c r="I18" s="14"/>
      <c r="J18" s="14"/>
      <c r="K18" s="14"/>
      <c r="L18" s="11"/>
      <c r="M18" s="13"/>
      <c r="N18" s="13">
        <v>3</v>
      </c>
      <c r="O18" s="13">
        <v>3</v>
      </c>
      <c r="P18" s="13">
        <f>8*3</f>
        <v>24</v>
      </c>
      <c r="Q18" s="13">
        <v>3</v>
      </c>
      <c r="R18" s="13">
        <v>3</v>
      </c>
      <c r="S18" s="11">
        <f t="shared" si="2"/>
        <v>36</v>
      </c>
      <c r="T18" s="11">
        <f t="shared" si="7"/>
        <v>36</v>
      </c>
      <c r="U18" s="12">
        <f t="shared" si="8"/>
        <v>61.92</v>
      </c>
      <c r="V18" s="13"/>
    </row>
    <row r="20" s="1" customFormat="1" spans="1:22">
      <c r="A20" s="2"/>
      <c r="B20" s="2"/>
      <c r="C20" s="2"/>
      <c r="D20" s="2"/>
      <c r="E20" s="2"/>
      <c r="M20" s="2"/>
      <c r="N20" s="2"/>
      <c r="O20" s="2"/>
      <c r="P20" s="2"/>
      <c r="Q20" s="2"/>
      <c r="R20" s="2"/>
      <c r="S20" s="2"/>
      <c r="T20" s="2"/>
      <c r="U20" s="2"/>
      <c r="V20" s="2"/>
    </row>
  </sheetData>
  <sheetProtection selectLockedCells="1"/>
  <autoFilter xmlns:etc="http://www.wps.cn/officeDocument/2017/etCustomData" ref="A3:V18" etc:filterBottomFollowUsedRange="0">
    <extLst/>
  </autoFilter>
  <mergeCells count="8">
    <mergeCell ref="A1:V1"/>
    <mergeCell ref="D2:F2"/>
    <mergeCell ref="G2:L2"/>
    <mergeCell ref="M2:S2"/>
    <mergeCell ref="A2:A3"/>
    <mergeCell ref="B2:B3"/>
    <mergeCell ref="C2:C3"/>
    <mergeCell ref="V2:V3"/>
  </mergeCells>
  <printOptions horizontalCentered="1"/>
  <pageMargins left="0.393055555555556" right="0.393055555555556" top="0.984027777777778" bottom="0.984027777777778" header="0.511805555555556" footer="0.511805555555556"/>
  <pageSetup paperSize="9" scale="65" orientation="landscape" horizontalDpi="600"/>
  <headerFooter alignWithMargins="0"/>
  <colBreaks count="1" manualBreakCount="1">
    <brk id="2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tabSelected="1" view="pageBreakPreview" zoomScaleNormal="100" workbookViewId="0">
      <pane ySplit="1" topLeftCell="A14" activePane="bottomLeft" state="frozen"/>
      <selection/>
      <selection pane="bottomLeft" activeCell="J2" sqref="J2:J3"/>
    </sheetView>
  </sheetViews>
  <sheetFormatPr defaultColWidth="9" defaultRowHeight="15.6"/>
  <cols>
    <col min="1" max="1" width="9.25" style="2" customWidth="1"/>
    <col min="2" max="2" width="23" style="2" customWidth="1"/>
    <col min="3" max="4" width="8.875" style="2" customWidth="1"/>
    <col min="5" max="5" width="10.25" style="2" customWidth="1"/>
    <col min="6" max="6" width="11.375" style="2" customWidth="1"/>
    <col min="7" max="7" width="11.125" style="2" customWidth="1"/>
    <col min="8" max="8" width="11" style="2" customWidth="1"/>
    <col min="9" max="9" width="17" style="2" customWidth="1"/>
    <col min="10" max="10" width="12.875" style="2"/>
    <col min="11" max="12" width="9" style="2"/>
    <col min="13" max="13" width="10.375" style="2"/>
    <col min="14" max="16384" width="9" style="2"/>
  </cols>
  <sheetData>
    <row r="1" ht="28" customHeight="1" spans="1:10">
      <c r="A1" s="49" t="s">
        <v>22</v>
      </c>
      <c r="B1" s="49"/>
      <c r="C1" s="49"/>
      <c r="D1" s="49"/>
      <c r="E1" s="49"/>
      <c r="F1" s="49"/>
      <c r="G1" s="49"/>
      <c r="H1" s="49"/>
      <c r="I1" s="49"/>
      <c r="J1" s="49"/>
    </row>
    <row r="2" s="49" customFormat="1" ht="36" spans="1:10">
      <c r="A2" s="5" t="s">
        <v>23</v>
      </c>
      <c r="B2" s="5" t="s">
        <v>24</v>
      </c>
      <c r="C2" s="5" t="s">
        <v>25</v>
      </c>
      <c r="D2" s="5"/>
      <c r="E2" s="50" t="s">
        <v>26</v>
      </c>
      <c r="F2" s="51" t="s">
        <v>27</v>
      </c>
      <c r="G2" s="50" t="s">
        <v>28</v>
      </c>
      <c r="H2" s="50" t="s">
        <v>29</v>
      </c>
      <c r="I2" s="50" t="s">
        <v>30</v>
      </c>
      <c r="J2" s="5" t="s">
        <v>31</v>
      </c>
    </row>
    <row r="3" s="49" customFormat="1" ht="27.6" spans="1:10">
      <c r="A3" s="5"/>
      <c r="B3" s="5"/>
      <c r="C3" s="5" t="s">
        <v>32</v>
      </c>
      <c r="D3" s="5" t="s">
        <v>33</v>
      </c>
      <c r="E3" s="50"/>
      <c r="F3" s="5" t="s">
        <v>34</v>
      </c>
      <c r="G3" s="52" t="s">
        <v>35</v>
      </c>
      <c r="H3" s="52" t="s">
        <v>36</v>
      </c>
      <c r="I3" s="52" t="s">
        <v>37</v>
      </c>
      <c r="J3" s="5"/>
    </row>
    <row r="4" ht="23" customHeight="1" spans="1:10">
      <c r="A4" s="53">
        <v>1</v>
      </c>
      <c r="B4" s="54" t="s">
        <v>38</v>
      </c>
      <c r="C4" s="54">
        <f>门窗明细表!D9</f>
        <v>870</v>
      </c>
      <c r="D4" s="54">
        <f>门窗明细表!E9</f>
        <v>1570</v>
      </c>
      <c r="E4" s="54">
        <f>门窗明细表!T9</f>
        <v>16</v>
      </c>
      <c r="F4" s="55">
        <f>门窗明细表!U9</f>
        <v>21.92</v>
      </c>
      <c r="G4" s="14">
        <f>'01'!H33</f>
        <v>649.32</v>
      </c>
      <c r="H4" s="56">
        <v>0.118</v>
      </c>
      <c r="I4" s="14">
        <f t="shared" ref="I4:I18" si="0">F4*G4*(1+H4)</f>
        <v>15912.6</v>
      </c>
      <c r="J4" s="13"/>
    </row>
    <row r="5" customFormat="1" ht="23" customHeight="1" spans="1:10">
      <c r="A5" s="53">
        <v>2</v>
      </c>
      <c r="B5" s="54"/>
      <c r="C5" s="54">
        <f>门窗明细表!D10</f>
        <v>570</v>
      </c>
      <c r="D5" s="54">
        <f>门窗明细表!E10</f>
        <v>1570</v>
      </c>
      <c r="E5" s="54">
        <f>门窗明细表!T10</f>
        <v>40</v>
      </c>
      <c r="F5" s="55">
        <f>门窗明细表!U10</f>
        <v>35.6</v>
      </c>
      <c r="G5" s="14">
        <f>'02'!H33</f>
        <v>787.06</v>
      </c>
      <c r="H5" s="56">
        <f>H4</f>
        <v>0.118</v>
      </c>
      <c r="I5" s="14">
        <f t="shared" si="0"/>
        <v>31325.62</v>
      </c>
      <c r="J5" s="13"/>
    </row>
    <row r="6" customFormat="1" ht="23" customHeight="1" spans="1:10">
      <c r="A6" s="53">
        <v>3</v>
      </c>
      <c r="B6" s="54"/>
      <c r="C6" s="54">
        <f>门窗明细表!D11</f>
        <v>470</v>
      </c>
      <c r="D6" s="54">
        <f>门窗明细表!E11</f>
        <v>1570</v>
      </c>
      <c r="E6" s="54">
        <f>门窗明细表!T11</f>
        <v>40</v>
      </c>
      <c r="F6" s="55">
        <f>门窗明细表!U11</f>
        <v>29.6</v>
      </c>
      <c r="G6" s="14">
        <f>'03'!H33</f>
        <v>865.14</v>
      </c>
      <c r="H6" s="56">
        <f t="shared" ref="H6:H18" si="1">H5</f>
        <v>0.118</v>
      </c>
      <c r="I6" s="14">
        <f t="shared" si="0"/>
        <v>28629.9</v>
      </c>
      <c r="J6" s="13"/>
    </row>
    <row r="7" customFormat="1" ht="23" customHeight="1" spans="1:10">
      <c r="A7" s="53">
        <v>4</v>
      </c>
      <c r="B7" s="54"/>
      <c r="C7" s="54">
        <f>门窗明细表!D13</f>
        <v>570</v>
      </c>
      <c r="D7" s="54">
        <f>门窗明细表!E13</f>
        <v>1470</v>
      </c>
      <c r="E7" s="54">
        <f>门窗明细表!T13</f>
        <v>72</v>
      </c>
      <c r="F7" s="55">
        <f>门窗明细表!U13</f>
        <v>60.48</v>
      </c>
      <c r="G7" s="14">
        <f>'04'!H33</f>
        <v>807.48</v>
      </c>
      <c r="H7" s="56">
        <f t="shared" si="1"/>
        <v>0.118</v>
      </c>
      <c r="I7" s="14">
        <f t="shared" si="0"/>
        <v>54599.08</v>
      </c>
      <c r="J7" s="13"/>
    </row>
    <row r="8" customFormat="1" ht="23" customHeight="1" spans="1:10">
      <c r="A8" s="53">
        <v>5</v>
      </c>
      <c r="B8" s="54"/>
      <c r="C8" s="54">
        <f>门窗明细表!D17</f>
        <v>370</v>
      </c>
      <c r="D8" s="54">
        <f>门窗明细表!E17</f>
        <v>1470</v>
      </c>
      <c r="E8" s="54">
        <f>门窗明细表!T17</f>
        <v>72</v>
      </c>
      <c r="F8" s="55">
        <f>门窗明细表!U17</f>
        <v>38.88</v>
      </c>
      <c r="G8" s="14">
        <f>'05'!H33</f>
        <v>1024.77</v>
      </c>
      <c r="H8" s="56">
        <f t="shared" si="1"/>
        <v>0.118</v>
      </c>
      <c r="I8" s="14">
        <f t="shared" si="0"/>
        <v>44544.54</v>
      </c>
      <c r="J8" s="13"/>
    </row>
    <row r="9" s="1" customFormat="1" ht="23" customHeight="1" spans="1:10">
      <c r="A9" s="53">
        <v>6</v>
      </c>
      <c r="B9" s="54" t="s">
        <v>39</v>
      </c>
      <c r="C9" s="54">
        <f>门窗明细表!D4</f>
        <v>1770</v>
      </c>
      <c r="D9" s="54">
        <f>门窗明细表!E4</f>
        <v>1570</v>
      </c>
      <c r="E9" s="54">
        <f>门窗明细表!T4</f>
        <v>8</v>
      </c>
      <c r="F9" s="55">
        <f>门窗明细表!U4</f>
        <v>22.24</v>
      </c>
      <c r="G9" s="14">
        <f>'06'!H33</f>
        <v>490.18</v>
      </c>
      <c r="H9" s="56">
        <f t="shared" si="1"/>
        <v>0.118</v>
      </c>
      <c r="I9" s="14">
        <f t="shared" si="0"/>
        <v>12187.99</v>
      </c>
      <c r="J9" s="14"/>
    </row>
    <row r="10" s="1" customFormat="1" ht="23" customHeight="1" spans="1:10">
      <c r="A10" s="53">
        <v>7</v>
      </c>
      <c r="B10" s="54"/>
      <c r="C10" s="54">
        <f>门窗明细表!D5</f>
        <v>1470</v>
      </c>
      <c r="D10" s="54">
        <f>门窗明细表!E5</f>
        <v>1570</v>
      </c>
      <c r="E10" s="54">
        <f>门窗明细表!T5</f>
        <v>56</v>
      </c>
      <c r="F10" s="55">
        <f>门窗明细表!U5</f>
        <v>129.36</v>
      </c>
      <c r="G10" s="14">
        <f>'07'!H33</f>
        <v>534.27</v>
      </c>
      <c r="H10" s="56">
        <f t="shared" si="1"/>
        <v>0.118</v>
      </c>
      <c r="I10" s="14">
        <f t="shared" si="0"/>
        <v>77268.52</v>
      </c>
      <c r="J10" s="14"/>
    </row>
    <row r="11" s="1" customFormat="1" ht="23" customHeight="1" spans="1:10">
      <c r="A11" s="53">
        <v>8</v>
      </c>
      <c r="B11" s="54"/>
      <c r="C11" s="54">
        <f>门窗明细表!D6</f>
        <v>3170</v>
      </c>
      <c r="D11" s="54">
        <f>门窗明细表!E6</f>
        <v>1870</v>
      </c>
      <c r="E11" s="54">
        <f>门窗明细表!T6</f>
        <v>8</v>
      </c>
      <c r="F11" s="55">
        <f>门窗明细表!U6</f>
        <v>47.44</v>
      </c>
      <c r="G11" s="14">
        <f>'08'!H33</f>
        <v>505.91</v>
      </c>
      <c r="H11" s="56">
        <f t="shared" si="1"/>
        <v>0.118</v>
      </c>
      <c r="I11" s="14">
        <f t="shared" si="0"/>
        <v>26832.41</v>
      </c>
      <c r="J11" s="14"/>
    </row>
    <row r="12" s="1" customFormat="1" ht="23" customHeight="1" spans="1:10">
      <c r="A12" s="53">
        <v>9</v>
      </c>
      <c r="B12" s="54"/>
      <c r="C12" s="54">
        <f>门窗明细表!D7</f>
        <v>2170</v>
      </c>
      <c r="D12" s="54">
        <f>门窗明细表!E7</f>
        <v>1870</v>
      </c>
      <c r="E12" s="54">
        <f>门窗明细表!T7</f>
        <v>40</v>
      </c>
      <c r="F12" s="55">
        <f>门窗明细表!U7</f>
        <v>162.4</v>
      </c>
      <c r="G12" s="14">
        <f>'09'!H33</f>
        <v>431.87</v>
      </c>
      <c r="H12" s="56">
        <f t="shared" si="1"/>
        <v>0.118</v>
      </c>
      <c r="I12" s="14">
        <f t="shared" si="0"/>
        <v>78411.7</v>
      </c>
      <c r="J12" s="14"/>
    </row>
    <row r="13" s="1" customFormat="1" ht="23" customHeight="1" spans="1:10">
      <c r="A13" s="53">
        <v>10</v>
      </c>
      <c r="B13" s="54"/>
      <c r="C13" s="54">
        <f>门窗明细表!D8</f>
        <v>870</v>
      </c>
      <c r="D13" s="54">
        <f>门窗明细表!E8</f>
        <v>1570</v>
      </c>
      <c r="E13" s="54">
        <f>门窗明细表!T8</f>
        <v>20</v>
      </c>
      <c r="F13" s="55">
        <f>门窗明细表!U8</f>
        <v>27.4</v>
      </c>
      <c r="G13" s="14">
        <f>'10'!H33</f>
        <v>588.39</v>
      </c>
      <c r="H13" s="56">
        <f t="shared" si="1"/>
        <v>0.118</v>
      </c>
      <c r="I13" s="14">
        <f t="shared" si="0"/>
        <v>18024.27</v>
      </c>
      <c r="J13" s="14"/>
    </row>
    <row r="14" s="1" customFormat="1" ht="23" customHeight="1" spans="1:10">
      <c r="A14" s="53">
        <v>11</v>
      </c>
      <c r="B14" s="54"/>
      <c r="C14" s="54">
        <f>门窗明细表!D14</f>
        <v>870</v>
      </c>
      <c r="D14" s="54">
        <f>门窗明细表!E14</f>
        <v>1470</v>
      </c>
      <c r="E14" s="54">
        <f>门窗明细表!T14</f>
        <v>72</v>
      </c>
      <c r="F14" s="55">
        <f>门窗明细表!U14</f>
        <v>92.16</v>
      </c>
      <c r="G14" s="14">
        <f>'11'!H33</f>
        <v>600.34</v>
      </c>
      <c r="H14" s="56">
        <f t="shared" si="1"/>
        <v>0.118</v>
      </c>
      <c r="I14" s="14">
        <f t="shared" si="0"/>
        <v>61855.96</v>
      </c>
      <c r="J14" s="14"/>
    </row>
    <row r="15" s="1" customFormat="1" ht="23" customHeight="1" spans="1:10">
      <c r="A15" s="53">
        <v>12</v>
      </c>
      <c r="B15" s="54"/>
      <c r="C15" s="54">
        <f>门窗明细表!D15</f>
        <v>2170</v>
      </c>
      <c r="D15" s="54">
        <f>门窗明细表!E15</f>
        <v>1770</v>
      </c>
      <c r="E15" s="54">
        <f>门窗明细表!T15</f>
        <v>48</v>
      </c>
      <c r="F15" s="55">
        <f>门窗明细表!U15</f>
        <v>184.32</v>
      </c>
      <c r="G15" s="14">
        <f>'12'!H33</f>
        <v>437.24</v>
      </c>
      <c r="H15" s="56">
        <f t="shared" si="1"/>
        <v>0.118</v>
      </c>
      <c r="I15" s="14">
        <f t="shared" si="0"/>
        <v>90101.94</v>
      </c>
      <c r="J15" s="14"/>
    </row>
    <row r="16" s="1" customFormat="1" ht="23" customHeight="1" spans="1:10">
      <c r="A16" s="53">
        <v>13</v>
      </c>
      <c r="B16" s="54"/>
      <c r="C16" s="54">
        <f>门窗明细表!D16</f>
        <v>3070</v>
      </c>
      <c r="D16" s="54">
        <f>门窗明细表!E16</f>
        <v>1770</v>
      </c>
      <c r="E16" s="54">
        <f>门窗明细表!T16</f>
        <v>24</v>
      </c>
      <c r="F16" s="55">
        <f>门窗明细表!U16</f>
        <v>130.32</v>
      </c>
      <c r="G16" s="14">
        <f>'13'!H33</f>
        <v>519.62</v>
      </c>
      <c r="H16" s="56">
        <f t="shared" si="1"/>
        <v>0.118</v>
      </c>
      <c r="I16" s="14">
        <f t="shared" si="0"/>
        <v>75707.47</v>
      </c>
      <c r="J16" s="14"/>
    </row>
    <row r="17" ht="23" customHeight="1" spans="1:10">
      <c r="A17" s="53">
        <v>14</v>
      </c>
      <c r="B17" s="54" t="s">
        <v>40</v>
      </c>
      <c r="C17" s="54">
        <f>门窗明细表!D12</f>
        <v>870</v>
      </c>
      <c r="D17" s="54">
        <f>门窗明细表!E12</f>
        <v>1570</v>
      </c>
      <c r="E17" s="54">
        <f>门窗明细表!T12</f>
        <v>42</v>
      </c>
      <c r="F17" s="55">
        <f>门窗明细表!U12</f>
        <v>57.54</v>
      </c>
      <c r="G17" s="14">
        <f>'14'!H33</f>
        <v>607.06</v>
      </c>
      <c r="H17" s="56">
        <f t="shared" si="1"/>
        <v>0.118</v>
      </c>
      <c r="I17" s="14">
        <f t="shared" si="0"/>
        <v>39052</v>
      </c>
      <c r="J17" s="13"/>
    </row>
    <row r="18" customFormat="1" ht="23" customHeight="1" spans="1:10">
      <c r="A18" s="53">
        <v>15</v>
      </c>
      <c r="B18" s="54"/>
      <c r="C18" s="54">
        <f>门窗明细表!D18</f>
        <v>1170</v>
      </c>
      <c r="D18" s="54">
        <f>门窗明细表!E18</f>
        <v>1470</v>
      </c>
      <c r="E18" s="54">
        <f>门窗明细表!T18</f>
        <v>36</v>
      </c>
      <c r="F18" s="55">
        <f>门窗明细表!U18</f>
        <v>61.92</v>
      </c>
      <c r="G18" s="14">
        <f>'15'!H33</f>
        <v>611.61</v>
      </c>
      <c r="H18" s="56">
        <f t="shared" si="1"/>
        <v>0.118</v>
      </c>
      <c r="I18" s="14">
        <f t="shared" si="0"/>
        <v>42339.66</v>
      </c>
      <c r="J18" s="13"/>
    </row>
    <row r="19" s="49" customFormat="1" ht="23" customHeight="1" spans="1:10">
      <c r="A19" s="57">
        <v>16</v>
      </c>
      <c r="B19" s="58" t="s">
        <v>41</v>
      </c>
      <c r="C19" s="58"/>
      <c r="D19" s="58"/>
      <c r="E19" s="58"/>
      <c r="F19" s="58">
        <f>SUM(F4:F18)</f>
        <v>1101.58</v>
      </c>
      <c r="G19" s="59">
        <f>I19/F19</f>
        <v>632.54</v>
      </c>
      <c r="H19" s="60"/>
      <c r="I19" s="59">
        <f>SUM(I4:I18)</f>
        <v>696793.66</v>
      </c>
      <c r="J19" s="60"/>
    </row>
  </sheetData>
  <sheetProtection selectLockedCells="1"/>
  <mergeCells count="9">
    <mergeCell ref="A1:J1"/>
    <mergeCell ref="C2:D2"/>
    <mergeCell ref="A2:A3"/>
    <mergeCell ref="B2:B3"/>
    <mergeCell ref="B4:B8"/>
    <mergeCell ref="B9:B16"/>
    <mergeCell ref="B17:B18"/>
    <mergeCell ref="E2:E3"/>
    <mergeCell ref="J2:J3"/>
  </mergeCells>
  <printOptions horizontalCentered="1"/>
  <pageMargins left="0.393055555555556" right="0.393055555555556" top="0.472222222222222" bottom="0.472222222222222" header="0.511805555555556" footer="0.511805555555556"/>
  <pageSetup paperSize="9" scale="72" fitToHeight="0"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45" customWidth="1"/>
    <col min="8" max="8" width="10" style="19" customWidth="1"/>
    <col min="9" max="9" width="30.9666666666667" style="45" customWidth="1"/>
    <col min="10" max="10" width="9" style="20"/>
    <col min="11" max="11" width="12.625" style="19"/>
    <col min="12" max="16384" width="8.75" style="19"/>
  </cols>
  <sheetData>
    <row r="1" ht="22.15" customHeight="1" spans="1:9">
      <c r="A1" s="21" t="s">
        <v>42</v>
      </c>
      <c r="B1" s="22"/>
      <c r="C1" s="22"/>
      <c r="D1" s="22"/>
      <c r="E1" s="22"/>
      <c r="F1" s="22"/>
      <c r="G1" s="22"/>
      <c r="H1" s="22"/>
      <c r="I1" s="22"/>
    </row>
    <row r="2" s="18" customFormat="1" ht="30.95" customHeight="1" spans="1:10">
      <c r="A2" s="23" t="s">
        <v>43</v>
      </c>
      <c r="B2" s="23" t="s">
        <v>44</v>
      </c>
      <c r="C2" s="23"/>
      <c r="D2" s="23"/>
      <c r="E2" s="23" t="s">
        <v>45</v>
      </c>
      <c r="F2" s="23" t="s">
        <v>46</v>
      </c>
      <c r="G2" s="23"/>
      <c r="H2" s="23" t="s">
        <v>47</v>
      </c>
      <c r="I2" s="23"/>
      <c r="J2" s="20"/>
    </row>
    <row r="3" s="18" customFormat="1" ht="30.95" customHeight="1" spans="1:10">
      <c r="A3" s="23" t="s">
        <v>48</v>
      </c>
      <c r="B3" s="23" t="s">
        <v>49</v>
      </c>
      <c r="C3" s="23"/>
      <c r="D3" s="23"/>
      <c r="E3" s="23" t="s">
        <v>50</v>
      </c>
      <c r="F3" s="23" t="s">
        <v>51</v>
      </c>
      <c r="G3" s="23"/>
      <c r="H3" s="23"/>
      <c r="I3" s="23"/>
      <c r="J3" s="20"/>
    </row>
    <row r="4" s="18" customFormat="1" ht="30" customHeight="1" spans="1:10">
      <c r="A4" s="24" t="s">
        <v>52</v>
      </c>
      <c r="B4" s="23">
        <v>870</v>
      </c>
      <c r="C4" s="24" t="s">
        <v>53</v>
      </c>
      <c r="D4" s="23">
        <v>1570</v>
      </c>
      <c r="E4" s="23" t="s">
        <v>54</v>
      </c>
      <c r="F4" s="23"/>
      <c r="G4" s="23" t="s">
        <v>55</v>
      </c>
      <c r="H4" s="23"/>
      <c r="I4" s="23"/>
      <c r="J4" s="20"/>
    </row>
    <row r="5" s="18" customFormat="1" ht="24" customHeight="1" spans="1:10">
      <c r="A5" s="24"/>
      <c r="B5" s="23"/>
      <c r="C5" s="24"/>
      <c r="D5" s="23"/>
      <c r="E5" s="23"/>
      <c r="F5" s="26">
        <v>1.37</v>
      </c>
      <c r="G5" s="24" t="s">
        <v>56</v>
      </c>
      <c r="H5" s="23"/>
      <c r="I5" s="23"/>
      <c r="J5" s="20"/>
    </row>
    <row r="6" s="18" customFormat="1" ht="30" customHeight="1" spans="1:10">
      <c r="A6" s="23" t="s">
        <v>23</v>
      </c>
      <c r="B6" s="23" t="s">
        <v>57</v>
      </c>
      <c r="C6" s="23"/>
      <c r="D6" s="23" t="s">
        <v>58</v>
      </c>
      <c r="E6" s="23" t="s">
        <v>59</v>
      </c>
      <c r="F6" s="23" t="s">
        <v>60</v>
      </c>
      <c r="G6" s="23" t="s">
        <v>61</v>
      </c>
      <c r="H6" s="25" t="s">
        <v>62</v>
      </c>
      <c r="I6" s="24" t="s">
        <v>63</v>
      </c>
      <c r="J6" s="20"/>
    </row>
    <row r="7" s="18" customFormat="1" ht="20" customHeight="1" spans="1:10">
      <c r="A7" s="28">
        <v>1</v>
      </c>
      <c r="B7" s="28" t="s">
        <v>64</v>
      </c>
      <c r="C7" s="28"/>
      <c r="D7" s="28"/>
      <c r="E7" s="28"/>
      <c r="F7" s="28"/>
      <c r="G7" s="28"/>
      <c r="H7" s="29">
        <f>SUM(H8:H10)</f>
        <v>345.06</v>
      </c>
      <c r="I7" s="23"/>
      <c r="J7" s="20"/>
    </row>
    <row r="8" s="18" customFormat="1" ht="20" customHeight="1" spans="1:10">
      <c r="A8" s="23">
        <v>1.1</v>
      </c>
      <c r="B8" s="30" t="s">
        <v>65</v>
      </c>
      <c r="C8" s="31"/>
      <c r="D8" s="23" t="s">
        <v>66</v>
      </c>
      <c r="E8" s="25">
        <v>11.56</v>
      </c>
      <c r="F8" s="32">
        <v>0.1</v>
      </c>
      <c r="G8" s="26">
        <v>23.88</v>
      </c>
      <c r="H8" s="33">
        <f t="shared" ref="H8:H10" si="0">E8*(1+F8)*G8</f>
        <v>303.66</v>
      </c>
      <c r="I8" s="23" t="s">
        <v>67</v>
      </c>
      <c r="J8" s="20"/>
    </row>
    <row r="9" s="18" customFormat="1" ht="20" customHeight="1" spans="1:10">
      <c r="A9" s="23">
        <v>1.2</v>
      </c>
      <c r="B9" s="30" t="s">
        <v>68</v>
      </c>
      <c r="C9" s="31"/>
      <c r="D9" s="23" t="s">
        <v>66</v>
      </c>
      <c r="E9" s="25">
        <v>1.04</v>
      </c>
      <c r="F9" s="32">
        <v>0.1</v>
      </c>
      <c r="G9" s="26">
        <v>23</v>
      </c>
      <c r="H9" s="33">
        <f t="shared" si="0"/>
        <v>26.31</v>
      </c>
      <c r="I9" s="23" t="s">
        <v>67</v>
      </c>
      <c r="J9" s="20"/>
    </row>
    <row r="10" s="18" customFormat="1" ht="20" customHeight="1" spans="1:10">
      <c r="A10" s="23">
        <v>1.3</v>
      </c>
      <c r="B10" s="23" t="s">
        <v>69</v>
      </c>
      <c r="C10" s="23"/>
      <c r="D10" s="23" t="s">
        <v>66</v>
      </c>
      <c r="E10" s="25">
        <v>0.62</v>
      </c>
      <c r="F10" s="32">
        <v>0.1</v>
      </c>
      <c r="G10" s="26">
        <v>22.12</v>
      </c>
      <c r="H10" s="33">
        <f t="shared" si="0"/>
        <v>15.09</v>
      </c>
      <c r="I10" s="23" t="s">
        <v>67</v>
      </c>
      <c r="J10" s="20"/>
    </row>
    <row r="11" s="18" customFormat="1" ht="20" customHeight="1" spans="1:10">
      <c r="A11" s="28">
        <v>2</v>
      </c>
      <c r="B11" s="28" t="s">
        <v>70</v>
      </c>
      <c r="C11" s="28"/>
      <c r="D11" s="28"/>
      <c r="E11" s="28"/>
      <c r="F11" s="28"/>
      <c r="G11" s="28"/>
      <c r="H11" s="29">
        <f>H12</f>
        <v>51.68</v>
      </c>
      <c r="I11" s="23"/>
      <c r="J11" s="20"/>
    </row>
    <row r="12" s="18" customFormat="1" ht="20" customHeight="1" spans="1:10">
      <c r="A12" s="23">
        <v>2.1</v>
      </c>
      <c r="B12" s="23" t="s">
        <v>71</v>
      </c>
      <c r="C12" s="23"/>
      <c r="D12" s="23" t="s">
        <v>72</v>
      </c>
      <c r="E12" s="25">
        <v>0.73</v>
      </c>
      <c r="F12" s="32">
        <v>0.01</v>
      </c>
      <c r="G12" s="26">
        <v>70.09</v>
      </c>
      <c r="H12" s="33">
        <f t="shared" ref="H12:H15" si="1">E12*(1+F12)*G12</f>
        <v>51.68</v>
      </c>
      <c r="I12" s="23" t="s">
        <v>73</v>
      </c>
      <c r="J12" s="20"/>
    </row>
    <row r="13" s="18" customFormat="1" ht="20" customHeight="1" spans="1:10">
      <c r="A13" s="28">
        <v>3</v>
      </c>
      <c r="B13" s="28" t="s">
        <v>74</v>
      </c>
      <c r="C13" s="28"/>
      <c r="D13" s="28"/>
      <c r="E13" s="28"/>
      <c r="F13" s="28"/>
      <c r="G13" s="28"/>
      <c r="H13" s="29">
        <f>SUM(H14:H15)</f>
        <v>74.83</v>
      </c>
      <c r="I13" s="23"/>
      <c r="J13" s="20"/>
    </row>
    <row r="14" s="18" customFormat="1" ht="20" customHeight="1" spans="1:10">
      <c r="A14" s="23">
        <v>3.1</v>
      </c>
      <c r="B14" s="23" t="s">
        <v>75</v>
      </c>
      <c r="C14" s="23"/>
      <c r="D14" s="23" t="s">
        <v>76</v>
      </c>
      <c r="E14" s="25">
        <v>0.85</v>
      </c>
      <c r="F14" s="32">
        <v>0.015</v>
      </c>
      <c r="G14" s="26">
        <v>86.73</v>
      </c>
      <c r="H14" s="33">
        <f t="shared" si="1"/>
        <v>74.83</v>
      </c>
      <c r="I14" s="23" t="s">
        <v>77</v>
      </c>
      <c r="J14" s="20"/>
    </row>
    <row r="15" s="18" customFormat="1" ht="20" customHeight="1" spans="1:10">
      <c r="A15" s="23">
        <v>3.2</v>
      </c>
      <c r="B15" s="23" t="s">
        <v>78</v>
      </c>
      <c r="C15" s="23"/>
      <c r="D15" s="23" t="s">
        <v>76</v>
      </c>
      <c r="E15" s="25">
        <v>0</v>
      </c>
      <c r="F15" s="32">
        <v>0.015</v>
      </c>
      <c r="G15" s="26">
        <v>100.88</v>
      </c>
      <c r="H15" s="33">
        <f t="shared" si="1"/>
        <v>0</v>
      </c>
      <c r="I15" s="23" t="s">
        <v>77</v>
      </c>
      <c r="J15" s="20"/>
    </row>
    <row r="16" s="18" customFormat="1" ht="20" customHeight="1" spans="1:10">
      <c r="A16" s="28">
        <v>4</v>
      </c>
      <c r="B16" s="28" t="s">
        <v>79</v>
      </c>
      <c r="C16" s="28"/>
      <c r="D16" s="28"/>
      <c r="E16" s="28"/>
      <c r="F16" s="28"/>
      <c r="G16" s="28"/>
      <c r="H16" s="29">
        <f>SUM(H17:H19)</f>
        <v>25.22</v>
      </c>
      <c r="I16" s="23" t="s">
        <v>80</v>
      </c>
      <c r="J16" s="20"/>
    </row>
    <row r="17" s="18" customFormat="1" ht="20" customHeight="1" spans="1:10">
      <c r="A17" s="28">
        <v>4.1</v>
      </c>
      <c r="B17" s="30" t="s">
        <v>81</v>
      </c>
      <c r="C17" s="31"/>
      <c r="D17" s="23" t="s">
        <v>82</v>
      </c>
      <c r="E17" s="28">
        <v>2.5</v>
      </c>
      <c r="F17" s="32">
        <v>0.03</v>
      </c>
      <c r="G17" s="26">
        <v>8.41</v>
      </c>
      <c r="H17" s="33">
        <f t="shared" ref="H17:H19" si="2">E17*(1+F17)*G17</f>
        <v>21.66</v>
      </c>
      <c r="I17" s="23" t="s">
        <v>83</v>
      </c>
      <c r="J17" s="20"/>
    </row>
    <row r="18" s="18" customFormat="1" ht="20" customHeight="1" spans="1:10">
      <c r="A18" s="28">
        <v>4.2</v>
      </c>
      <c r="B18" s="30" t="s">
        <v>84</v>
      </c>
      <c r="C18" s="31"/>
      <c r="D18" s="23" t="s">
        <v>82</v>
      </c>
      <c r="E18" s="28">
        <v>0.15</v>
      </c>
      <c r="F18" s="32">
        <v>0.03</v>
      </c>
      <c r="G18" s="26">
        <v>23.01</v>
      </c>
      <c r="H18" s="33">
        <f t="shared" si="2"/>
        <v>3.56</v>
      </c>
      <c r="I18" s="23" t="s">
        <v>85</v>
      </c>
      <c r="J18" s="20"/>
    </row>
    <row r="19" ht="20" customHeight="1" spans="1:11">
      <c r="A19" s="28">
        <v>4.3</v>
      </c>
      <c r="B19" s="34" t="s">
        <v>86</v>
      </c>
      <c r="C19" s="34"/>
      <c r="D19" s="23" t="s">
        <v>87</v>
      </c>
      <c r="E19" s="25"/>
      <c r="F19" s="23"/>
      <c r="G19" s="23"/>
      <c r="H19" s="33">
        <f t="shared" si="2"/>
        <v>0</v>
      </c>
      <c r="I19" s="23"/>
      <c r="K19" s="46"/>
    </row>
    <row r="20" ht="20" customHeight="1" spans="1:11">
      <c r="A20" s="28">
        <v>5</v>
      </c>
      <c r="B20" s="28" t="s">
        <v>88</v>
      </c>
      <c r="C20" s="28"/>
      <c r="D20" s="28"/>
      <c r="E20" s="28"/>
      <c r="F20" s="28"/>
      <c r="G20" s="28"/>
      <c r="H20" s="29">
        <f>SUM(H21:H24)</f>
        <v>17.92</v>
      </c>
      <c r="I20" s="23" t="s">
        <v>80</v>
      </c>
      <c r="K20" s="46"/>
    </row>
    <row r="21" ht="20" customHeight="1" spans="1:9">
      <c r="A21" s="28">
        <v>5.1</v>
      </c>
      <c r="B21" s="30" t="s">
        <v>89</v>
      </c>
      <c r="C21" s="31"/>
      <c r="D21" s="23" t="s">
        <v>90</v>
      </c>
      <c r="E21" s="28">
        <v>6.57</v>
      </c>
      <c r="F21" s="28"/>
      <c r="G21" s="26">
        <v>1.08</v>
      </c>
      <c r="H21" s="33">
        <f>E21*(1+F21)*G21</f>
        <v>7.1</v>
      </c>
      <c r="I21" s="23" t="s">
        <v>91</v>
      </c>
    </row>
    <row r="22" ht="20" customHeight="1" spans="1:9">
      <c r="A22" s="28">
        <v>5.2</v>
      </c>
      <c r="B22" s="30" t="s">
        <v>92</v>
      </c>
      <c r="C22" s="31"/>
      <c r="D22" s="23" t="s">
        <v>90</v>
      </c>
      <c r="E22" s="28">
        <v>0</v>
      </c>
      <c r="F22" s="28"/>
      <c r="G22" s="26">
        <v>1.08</v>
      </c>
      <c r="H22" s="33">
        <f>E22*(1+F22)*G22</f>
        <v>0</v>
      </c>
      <c r="I22" s="23"/>
    </row>
    <row r="23" ht="20" customHeight="1" spans="1:9">
      <c r="A23" s="28">
        <v>5.3</v>
      </c>
      <c r="B23" s="35" t="s">
        <v>93</v>
      </c>
      <c r="C23" s="35"/>
      <c r="D23" s="23" t="s">
        <v>94</v>
      </c>
      <c r="E23" s="26">
        <v>11.68</v>
      </c>
      <c r="F23" s="23"/>
      <c r="G23" s="26">
        <v>0.07</v>
      </c>
      <c r="H23" s="33">
        <f>E23*(1+F23)*G23</f>
        <v>0.82</v>
      </c>
      <c r="I23" s="23" t="s">
        <v>80</v>
      </c>
    </row>
    <row r="24" ht="20" customHeight="1" spans="1:9">
      <c r="A24" s="28">
        <v>5.4</v>
      </c>
      <c r="B24" s="36" t="s">
        <v>95</v>
      </c>
      <c r="C24" s="37"/>
      <c r="D24" s="23" t="s">
        <v>76</v>
      </c>
      <c r="E24" s="23">
        <v>1</v>
      </c>
      <c r="F24" s="23"/>
      <c r="G24" s="26">
        <v>10</v>
      </c>
      <c r="H24" s="33">
        <f t="shared" ref="H24:H30" si="3">E24*(1+F24)*G24</f>
        <v>10</v>
      </c>
      <c r="I24" s="23"/>
    </row>
    <row r="25" ht="20" customHeight="1" spans="1:9">
      <c r="A25" s="38">
        <v>6</v>
      </c>
      <c r="B25" s="23" t="s">
        <v>96</v>
      </c>
      <c r="C25" s="23"/>
      <c r="D25" s="23" t="s">
        <v>76</v>
      </c>
      <c r="E25" s="23">
        <v>1</v>
      </c>
      <c r="F25" s="28">
        <v>0</v>
      </c>
      <c r="G25" s="39">
        <v>26</v>
      </c>
      <c r="H25" s="33">
        <f t="shared" si="3"/>
        <v>26</v>
      </c>
      <c r="I25" s="23" t="s">
        <v>80</v>
      </c>
    </row>
    <row r="26" ht="20" customHeight="1" spans="1:9">
      <c r="A26" s="28">
        <v>7</v>
      </c>
      <c r="B26" s="30" t="s">
        <v>97</v>
      </c>
      <c r="C26" s="31"/>
      <c r="D26" s="23" t="s">
        <v>76</v>
      </c>
      <c r="E26" s="23">
        <v>1</v>
      </c>
      <c r="F26" s="28">
        <v>0</v>
      </c>
      <c r="G26" s="39">
        <v>44</v>
      </c>
      <c r="H26" s="33">
        <f t="shared" si="3"/>
        <v>44</v>
      </c>
      <c r="I26" s="23" t="s">
        <v>80</v>
      </c>
    </row>
    <row r="27" ht="20" customHeight="1" spans="1:9">
      <c r="A27" s="28">
        <v>8</v>
      </c>
      <c r="B27" s="23" t="s">
        <v>98</v>
      </c>
      <c r="C27" s="23"/>
      <c r="D27" s="23" t="s">
        <v>76</v>
      </c>
      <c r="E27" s="23">
        <v>1</v>
      </c>
      <c r="F27" s="28">
        <v>0</v>
      </c>
      <c r="G27" s="39">
        <v>6</v>
      </c>
      <c r="H27" s="33">
        <f t="shared" si="3"/>
        <v>6</v>
      </c>
      <c r="I27" s="23" t="s">
        <v>80</v>
      </c>
    </row>
    <row r="28" ht="20" customHeight="1" spans="1:9">
      <c r="A28" s="23">
        <v>9</v>
      </c>
      <c r="B28" s="23" t="s">
        <v>99</v>
      </c>
      <c r="C28" s="23"/>
      <c r="D28" s="23" t="s">
        <v>76</v>
      </c>
      <c r="E28" s="23">
        <v>1</v>
      </c>
      <c r="F28" s="23">
        <v>0</v>
      </c>
      <c r="G28" s="39">
        <v>1</v>
      </c>
      <c r="H28" s="33">
        <f t="shared" si="3"/>
        <v>1</v>
      </c>
      <c r="I28" s="23"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39">
        <v>4</v>
      </c>
      <c r="H30" s="33">
        <f t="shared" si="3"/>
        <v>4</v>
      </c>
      <c r="I30" s="23" t="s">
        <v>80</v>
      </c>
    </row>
    <row r="31" ht="20" customHeight="1" spans="1:9">
      <c r="A31" s="23">
        <v>12</v>
      </c>
      <c r="B31" s="30" t="s">
        <v>103</v>
      </c>
      <c r="C31" s="31"/>
      <c r="D31" s="23" t="s">
        <v>104</v>
      </c>
      <c r="E31" s="30" t="s">
        <v>105</v>
      </c>
      <c r="F31" s="31"/>
      <c r="G31" s="26"/>
      <c r="H31" s="33">
        <f>SUM(H25:H30,H20,H16,H13,H11,H7)</f>
        <v>595.71</v>
      </c>
      <c r="I31" s="42" t="s">
        <v>106</v>
      </c>
    </row>
    <row r="32" ht="20" customHeight="1" spans="1:9">
      <c r="A32" s="23">
        <v>13</v>
      </c>
      <c r="B32" s="30" t="s">
        <v>107</v>
      </c>
      <c r="C32" s="31"/>
      <c r="D32" s="23" t="s">
        <v>104</v>
      </c>
      <c r="E32" s="30" t="s">
        <v>108</v>
      </c>
      <c r="F32" s="31"/>
      <c r="G32" s="32">
        <v>0.09</v>
      </c>
      <c r="H32" s="33">
        <f>H31*G32</f>
        <v>53.61</v>
      </c>
      <c r="I32" s="47"/>
    </row>
    <row r="33" ht="20" customHeight="1" spans="1:9">
      <c r="A33" s="23">
        <v>14</v>
      </c>
      <c r="B33" s="30" t="s">
        <v>109</v>
      </c>
      <c r="C33" s="31"/>
      <c r="D33" s="23" t="s">
        <v>104</v>
      </c>
      <c r="E33" s="30" t="s">
        <v>110</v>
      </c>
      <c r="F33" s="31"/>
      <c r="G33" s="23"/>
      <c r="H33" s="33">
        <f>H31+H32</f>
        <v>649.32</v>
      </c>
      <c r="I33" s="26"/>
    </row>
    <row r="34" ht="20" customHeight="1" spans="1:9">
      <c r="A34" s="38"/>
      <c r="B34" s="38"/>
      <c r="C34" s="38"/>
      <c r="D34" s="38"/>
      <c r="E34" s="38"/>
      <c r="F34" s="38"/>
      <c r="G34" s="38"/>
      <c r="H34" s="41"/>
      <c r="I34" s="48"/>
    </row>
    <row r="35" ht="20" customHeight="1" spans="1:9">
      <c r="A35" s="38"/>
      <c r="B35" s="38"/>
      <c r="C35" s="38"/>
      <c r="D35" s="38"/>
      <c r="E35" s="38"/>
      <c r="F35" s="38"/>
      <c r="G35" s="38"/>
      <c r="H35" s="41"/>
      <c r="I35" s="48"/>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72" orientation="portrait" horizontalDpi="600"/>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90" zoomScaleNormal="100" topLeftCell="A8"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30.9666666666667" style="19" customWidth="1"/>
    <col min="10" max="10" width="9" style="20"/>
    <col min="11" max="16384" width="8.75" style="19"/>
  </cols>
  <sheetData>
    <row r="1" ht="22.15" customHeight="1" spans="1:9">
      <c r="A1" s="21" t="s">
        <v>111</v>
      </c>
      <c r="B1" s="22"/>
      <c r="C1" s="22"/>
      <c r="D1" s="22"/>
      <c r="E1" s="22"/>
      <c r="F1" s="22"/>
      <c r="G1" s="22"/>
      <c r="H1" s="22"/>
      <c r="I1" s="22"/>
    </row>
    <row r="2" s="18" customFormat="1" ht="30.95" customHeight="1" spans="1:10">
      <c r="A2" s="23" t="s">
        <v>43</v>
      </c>
      <c r="B2" s="23" t="s">
        <v>44</v>
      </c>
      <c r="C2" s="23"/>
      <c r="D2" s="23"/>
      <c r="E2" s="23" t="s">
        <v>45</v>
      </c>
      <c r="F2" s="23" t="s">
        <v>46</v>
      </c>
      <c r="G2" s="23"/>
      <c r="H2" s="23" t="s">
        <v>47</v>
      </c>
      <c r="I2" s="23"/>
      <c r="J2" s="20"/>
    </row>
    <row r="3" s="18" customFormat="1" ht="30.95" customHeight="1" spans="1:10">
      <c r="A3" s="23" t="s">
        <v>48</v>
      </c>
      <c r="B3" s="23" t="s">
        <v>112</v>
      </c>
      <c r="C3" s="23"/>
      <c r="D3" s="23"/>
      <c r="E3" s="23" t="s">
        <v>50</v>
      </c>
      <c r="F3" s="23" t="s">
        <v>51</v>
      </c>
      <c r="G3" s="23"/>
      <c r="H3" s="23"/>
      <c r="I3" s="23"/>
      <c r="J3" s="20"/>
    </row>
    <row r="4" s="18" customFormat="1" ht="30" customHeight="1" spans="1:10">
      <c r="A4" s="24" t="s">
        <v>52</v>
      </c>
      <c r="B4" s="23">
        <v>570</v>
      </c>
      <c r="C4" s="24" t="s">
        <v>53</v>
      </c>
      <c r="D4" s="23">
        <v>1570</v>
      </c>
      <c r="E4" s="23" t="s">
        <v>54</v>
      </c>
      <c r="F4" s="23"/>
      <c r="G4" s="25" t="s">
        <v>55</v>
      </c>
      <c r="H4" s="23"/>
      <c r="I4" s="23"/>
      <c r="J4" s="20"/>
    </row>
    <row r="5" s="18" customFormat="1" ht="24" customHeight="1" spans="1:10">
      <c r="A5" s="24"/>
      <c r="B5" s="23"/>
      <c r="C5" s="24"/>
      <c r="D5" s="23"/>
      <c r="E5" s="23"/>
      <c r="F5" s="26">
        <v>0.89</v>
      </c>
      <c r="G5" s="27" t="s">
        <v>56</v>
      </c>
      <c r="H5" s="23"/>
      <c r="I5" s="23"/>
      <c r="J5" s="20"/>
    </row>
    <row r="6" s="18" customFormat="1" ht="30" customHeight="1" spans="1:10">
      <c r="A6" s="23" t="s">
        <v>23</v>
      </c>
      <c r="B6" s="23" t="s">
        <v>57</v>
      </c>
      <c r="C6" s="23"/>
      <c r="D6" s="23" t="s">
        <v>58</v>
      </c>
      <c r="E6" s="23" t="s">
        <v>59</v>
      </c>
      <c r="F6" s="23" t="s">
        <v>60</v>
      </c>
      <c r="G6" s="25" t="s">
        <v>61</v>
      </c>
      <c r="H6" s="25" t="s">
        <v>62</v>
      </c>
      <c r="I6" s="24" t="s">
        <v>63</v>
      </c>
      <c r="J6" s="20"/>
    </row>
    <row r="7" s="18" customFormat="1" ht="20" customHeight="1" spans="1:10">
      <c r="A7" s="28">
        <v>1</v>
      </c>
      <c r="B7" s="28" t="s">
        <v>64</v>
      </c>
      <c r="C7" s="28"/>
      <c r="D7" s="28"/>
      <c r="E7" s="28"/>
      <c r="F7" s="28"/>
      <c r="G7" s="28"/>
      <c r="H7" s="29">
        <f>SUM(H8:H10)</f>
        <v>441.15</v>
      </c>
      <c r="I7" s="25"/>
      <c r="J7" s="20"/>
    </row>
    <row r="8" s="18" customFormat="1" ht="20" customHeight="1" spans="1:10">
      <c r="A8" s="23">
        <v>1.1</v>
      </c>
      <c r="B8" s="30" t="s">
        <v>65</v>
      </c>
      <c r="C8" s="31"/>
      <c r="D8" s="23" t="s">
        <v>66</v>
      </c>
      <c r="E8" s="25">
        <v>14.71</v>
      </c>
      <c r="F8" s="32">
        <v>0.1</v>
      </c>
      <c r="G8" s="33">
        <v>23.88</v>
      </c>
      <c r="H8" s="33">
        <f t="shared" ref="H8:H10" si="0">E8*(1+F8)*G8</f>
        <v>386.4</v>
      </c>
      <c r="I8" s="23" t="s">
        <v>67</v>
      </c>
      <c r="J8" s="20"/>
    </row>
    <row r="9" s="18" customFormat="1" ht="20" customHeight="1" spans="1:10">
      <c r="A9" s="23">
        <v>1.2</v>
      </c>
      <c r="B9" s="30" t="s">
        <v>68</v>
      </c>
      <c r="C9" s="31"/>
      <c r="D9" s="23" t="s">
        <v>66</v>
      </c>
      <c r="E9" s="25">
        <v>1.25</v>
      </c>
      <c r="F9" s="32">
        <v>0.1</v>
      </c>
      <c r="G9" s="33">
        <v>23</v>
      </c>
      <c r="H9" s="33">
        <f t="shared" si="0"/>
        <v>31.63</v>
      </c>
      <c r="I9" s="23" t="s">
        <v>67</v>
      </c>
      <c r="J9" s="20"/>
    </row>
    <row r="10" s="18" customFormat="1" ht="20" customHeight="1" spans="1:10">
      <c r="A10" s="23">
        <v>1.3</v>
      </c>
      <c r="B10" s="23" t="s">
        <v>69</v>
      </c>
      <c r="C10" s="23"/>
      <c r="D10" s="23" t="s">
        <v>66</v>
      </c>
      <c r="E10" s="25">
        <v>0.95</v>
      </c>
      <c r="F10" s="32">
        <v>0.1</v>
      </c>
      <c r="G10" s="33">
        <v>22.12</v>
      </c>
      <c r="H10" s="33">
        <f t="shared" si="0"/>
        <v>23.12</v>
      </c>
      <c r="I10" s="23" t="s">
        <v>67</v>
      </c>
      <c r="J10" s="20"/>
    </row>
    <row r="11" s="18" customFormat="1" ht="20" customHeight="1" spans="1:10">
      <c r="A11" s="28">
        <v>2</v>
      </c>
      <c r="B11" s="28" t="s">
        <v>70</v>
      </c>
      <c r="C11" s="28"/>
      <c r="D11" s="28"/>
      <c r="E11" s="28"/>
      <c r="F11" s="28"/>
      <c r="G11" s="28"/>
      <c r="H11" s="29">
        <f>H12</f>
        <v>79.29</v>
      </c>
      <c r="I11" s="25"/>
      <c r="J11" s="20"/>
    </row>
    <row r="12" s="18" customFormat="1" ht="20" customHeight="1" spans="1:10">
      <c r="A12" s="23">
        <v>2.1</v>
      </c>
      <c r="B12" s="23" t="s">
        <v>71</v>
      </c>
      <c r="C12" s="23"/>
      <c r="D12" s="23" t="s">
        <v>72</v>
      </c>
      <c r="E12" s="25">
        <v>1.12</v>
      </c>
      <c r="F12" s="32">
        <v>0.01</v>
      </c>
      <c r="G12" s="33">
        <v>70.09</v>
      </c>
      <c r="H12" s="33">
        <f t="shared" ref="H12:H15" si="1">E12*(1+F12)*G12</f>
        <v>79.29</v>
      </c>
      <c r="I12" s="23" t="s">
        <v>73</v>
      </c>
      <c r="J12" s="20"/>
    </row>
    <row r="13" s="18" customFormat="1" ht="20" customHeight="1" spans="1:10">
      <c r="A13" s="28">
        <v>3</v>
      </c>
      <c r="B13" s="28" t="s">
        <v>74</v>
      </c>
      <c r="C13" s="28"/>
      <c r="D13" s="28"/>
      <c r="E13" s="28"/>
      <c r="F13" s="28"/>
      <c r="G13" s="28"/>
      <c r="H13" s="29">
        <f>SUM(H14:H15)</f>
        <v>74.83</v>
      </c>
      <c r="I13" s="25"/>
      <c r="J13" s="20"/>
    </row>
    <row r="14" s="18" customFormat="1" ht="20" customHeight="1" spans="1:10">
      <c r="A14" s="23">
        <v>3.1</v>
      </c>
      <c r="B14" s="23" t="s">
        <v>75</v>
      </c>
      <c r="C14" s="23"/>
      <c r="D14" s="23" t="s">
        <v>76</v>
      </c>
      <c r="E14" s="25">
        <v>0.85</v>
      </c>
      <c r="F14" s="32">
        <v>0.015</v>
      </c>
      <c r="G14" s="33">
        <v>86.73</v>
      </c>
      <c r="H14" s="33">
        <f t="shared" si="1"/>
        <v>74.83</v>
      </c>
      <c r="I14" s="23" t="s">
        <v>77</v>
      </c>
      <c r="J14" s="20"/>
    </row>
    <row r="15" s="18" customFormat="1" ht="20" customHeight="1" spans="1:10">
      <c r="A15" s="23">
        <v>3.2</v>
      </c>
      <c r="B15" s="23" t="s">
        <v>78</v>
      </c>
      <c r="C15" s="23"/>
      <c r="D15" s="23" t="s">
        <v>76</v>
      </c>
      <c r="E15" s="25">
        <v>0</v>
      </c>
      <c r="F15" s="32">
        <v>0.015</v>
      </c>
      <c r="G15" s="33">
        <v>100.88</v>
      </c>
      <c r="H15" s="33">
        <f t="shared" si="1"/>
        <v>0</v>
      </c>
      <c r="I15" s="23" t="s">
        <v>77</v>
      </c>
      <c r="J15" s="20"/>
    </row>
    <row r="16" s="18" customFormat="1" ht="20" customHeight="1" spans="1:10">
      <c r="A16" s="28">
        <v>4</v>
      </c>
      <c r="B16" s="28" t="s">
        <v>79</v>
      </c>
      <c r="C16" s="28"/>
      <c r="D16" s="28"/>
      <c r="E16" s="28"/>
      <c r="F16" s="28"/>
      <c r="G16" s="28"/>
      <c r="H16" s="29">
        <f>SUM(H17:H19)</f>
        <v>25.22</v>
      </c>
      <c r="I16" s="25" t="s">
        <v>80</v>
      </c>
      <c r="J16" s="20"/>
    </row>
    <row r="17" s="18" customFormat="1" ht="20" customHeight="1" spans="1:10">
      <c r="A17" s="28">
        <v>4.1</v>
      </c>
      <c r="B17" s="30" t="s">
        <v>81</v>
      </c>
      <c r="C17" s="31"/>
      <c r="D17" s="23" t="s">
        <v>82</v>
      </c>
      <c r="E17" s="28">
        <v>2.5</v>
      </c>
      <c r="F17" s="32">
        <v>0.03</v>
      </c>
      <c r="G17" s="33">
        <v>8.41</v>
      </c>
      <c r="H17" s="33">
        <f t="shared" ref="H17:H19" si="2">E17*(1+F17)*G17</f>
        <v>21.66</v>
      </c>
      <c r="I17" s="23" t="s">
        <v>83</v>
      </c>
      <c r="J17" s="20"/>
    </row>
    <row r="18" s="18" customFormat="1" ht="20" customHeight="1" spans="1:10">
      <c r="A18" s="28">
        <v>4.2</v>
      </c>
      <c r="B18" s="30" t="s">
        <v>84</v>
      </c>
      <c r="C18" s="31"/>
      <c r="D18" s="23" t="s">
        <v>82</v>
      </c>
      <c r="E18" s="28">
        <v>0.15</v>
      </c>
      <c r="F18" s="32">
        <v>0.03</v>
      </c>
      <c r="G18" s="33">
        <v>23.01</v>
      </c>
      <c r="H18" s="33">
        <f t="shared" si="2"/>
        <v>3.56</v>
      </c>
      <c r="I18" s="23" t="s">
        <v>85</v>
      </c>
      <c r="J18" s="20"/>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20.58</v>
      </c>
      <c r="I20" s="25" t="s">
        <v>80</v>
      </c>
    </row>
    <row r="21" ht="20" customHeight="1" spans="1:9">
      <c r="A21" s="28">
        <v>5.1</v>
      </c>
      <c r="B21" s="30" t="s">
        <v>89</v>
      </c>
      <c r="C21" s="31"/>
      <c r="D21" s="23" t="s">
        <v>90</v>
      </c>
      <c r="E21" s="28">
        <v>8.63</v>
      </c>
      <c r="F21" s="28"/>
      <c r="G21" s="33">
        <v>1.08</v>
      </c>
      <c r="H21" s="33">
        <f>E21*(1+F21)*G21</f>
        <v>9.32</v>
      </c>
      <c r="I21" s="23" t="s">
        <v>91</v>
      </c>
    </row>
    <row r="22" ht="20" customHeight="1" spans="1:9">
      <c r="A22" s="28">
        <v>5.2</v>
      </c>
      <c r="B22" s="30" t="s">
        <v>92</v>
      </c>
      <c r="C22" s="31"/>
      <c r="D22" s="23" t="s">
        <v>90</v>
      </c>
      <c r="E22" s="28">
        <v>0</v>
      </c>
      <c r="F22" s="28"/>
      <c r="G22" s="33">
        <v>1.08</v>
      </c>
      <c r="H22" s="33">
        <f>E22*(1+F22)*G22</f>
        <v>0</v>
      </c>
      <c r="I22" s="25"/>
    </row>
    <row r="23" ht="20" customHeight="1" spans="1:9">
      <c r="A23" s="28">
        <v>5.3</v>
      </c>
      <c r="B23" s="35" t="s">
        <v>93</v>
      </c>
      <c r="C23" s="35"/>
      <c r="D23" s="23" t="s">
        <v>94</v>
      </c>
      <c r="E23" s="26">
        <v>17.98</v>
      </c>
      <c r="F23" s="23"/>
      <c r="G23" s="33">
        <v>0.07</v>
      </c>
      <c r="H23" s="33">
        <f>E23*(1+F23)*G23</f>
        <v>1.26</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722.07</v>
      </c>
      <c r="I31" s="42" t="s">
        <v>106</v>
      </c>
    </row>
    <row r="32" ht="20" customHeight="1" spans="1:9">
      <c r="A32" s="23">
        <v>13</v>
      </c>
      <c r="B32" s="30" t="s">
        <v>107</v>
      </c>
      <c r="C32" s="31"/>
      <c r="D32" s="23" t="s">
        <v>104</v>
      </c>
      <c r="E32" s="30" t="s">
        <v>108</v>
      </c>
      <c r="F32" s="31"/>
      <c r="G32" s="40">
        <v>0.09</v>
      </c>
      <c r="H32" s="33">
        <f>H31*G32</f>
        <v>64.99</v>
      </c>
      <c r="I32" s="43"/>
    </row>
    <row r="33" ht="20" customHeight="1" spans="1:9">
      <c r="A33" s="23">
        <v>14</v>
      </c>
      <c r="B33" s="30" t="s">
        <v>109</v>
      </c>
      <c r="C33" s="31"/>
      <c r="D33" s="23" t="s">
        <v>104</v>
      </c>
      <c r="E33" s="30" t="s">
        <v>110</v>
      </c>
      <c r="F33" s="31"/>
      <c r="G33" s="25"/>
      <c r="H33" s="33">
        <f>H31+H32</f>
        <v>787.06</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72" orientation="portrait" horizontalDpi="600"/>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30.9666666666667" style="19" customWidth="1"/>
    <col min="10" max="10" width="9" style="20"/>
    <col min="11" max="16384" width="8.75" style="19"/>
  </cols>
  <sheetData>
    <row r="1" ht="22.15" customHeight="1" spans="1:9">
      <c r="A1" s="21" t="s">
        <v>113</v>
      </c>
      <c r="B1" s="22"/>
      <c r="C1" s="22"/>
      <c r="D1" s="22"/>
      <c r="E1" s="22"/>
      <c r="F1" s="22"/>
      <c r="G1" s="22"/>
      <c r="H1" s="22"/>
      <c r="I1" s="22"/>
    </row>
    <row r="2" s="18" customFormat="1" ht="30.95" customHeight="1" spans="1:10">
      <c r="A2" s="23" t="s">
        <v>43</v>
      </c>
      <c r="B2" s="23" t="s">
        <v>44</v>
      </c>
      <c r="C2" s="23"/>
      <c r="D2" s="23"/>
      <c r="E2" s="23" t="s">
        <v>45</v>
      </c>
      <c r="F2" s="23" t="s">
        <v>46</v>
      </c>
      <c r="G2" s="23"/>
      <c r="H2" s="23" t="s">
        <v>47</v>
      </c>
      <c r="I2" s="23"/>
      <c r="J2" s="20"/>
    </row>
    <row r="3" s="18" customFormat="1" ht="30.95" customHeight="1" spans="1:10">
      <c r="A3" s="23" t="s">
        <v>48</v>
      </c>
      <c r="B3" s="23" t="s">
        <v>114</v>
      </c>
      <c r="C3" s="23"/>
      <c r="D3" s="23"/>
      <c r="E3" s="23" t="s">
        <v>50</v>
      </c>
      <c r="F3" s="23" t="s">
        <v>51</v>
      </c>
      <c r="G3" s="23"/>
      <c r="H3" s="23"/>
      <c r="I3" s="23"/>
      <c r="J3" s="20"/>
    </row>
    <row r="4" s="18" customFormat="1" ht="30" customHeight="1" spans="1:10">
      <c r="A4" s="24" t="s">
        <v>52</v>
      </c>
      <c r="B4" s="23">
        <v>470</v>
      </c>
      <c r="C4" s="24" t="s">
        <v>53</v>
      </c>
      <c r="D4" s="23">
        <v>1570</v>
      </c>
      <c r="E4" s="23" t="s">
        <v>54</v>
      </c>
      <c r="F4" s="23"/>
      <c r="G4" s="25" t="s">
        <v>55</v>
      </c>
      <c r="H4" s="23"/>
      <c r="I4" s="23"/>
      <c r="J4" s="20"/>
    </row>
    <row r="5" s="18" customFormat="1" ht="24" customHeight="1" spans="1:10">
      <c r="A5" s="24"/>
      <c r="B5" s="23"/>
      <c r="C5" s="24"/>
      <c r="D5" s="23"/>
      <c r="E5" s="23"/>
      <c r="F5" s="26">
        <v>0.74</v>
      </c>
      <c r="G5" s="27" t="s">
        <v>56</v>
      </c>
      <c r="H5" s="23"/>
      <c r="I5" s="23"/>
      <c r="J5" s="20"/>
    </row>
    <row r="6" s="18" customFormat="1" ht="30" customHeight="1" spans="1:10">
      <c r="A6" s="23" t="s">
        <v>23</v>
      </c>
      <c r="B6" s="23" t="s">
        <v>57</v>
      </c>
      <c r="C6" s="23"/>
      <c r="D6" s="23" t="s">
        <v>58</v>
      </c>
      <c r="E6" s="23" t="s">
        <v>59</v>
      </c>
      <c r="F6" s="23" t="s">
        <v>60</v>
      </c>
      <c r="G6" s="25" t="s">
        <v>61</v>
      </c>
      <c r="H6" s="25" t="s">
        <v>62</v>
      </c>
      <c r="I6" s="24" t="s">
        <v>63</v>
      </c>
      <c r="J6" s="20"/>
    </row>
    <row r="7" s="18" customFormat="1" ht="20" customHeight="1" spans="1:10">
      <c r="A7" s="28">
        <v>1</v>
      </c>
      <c r="B7" s="28" t="s">
        <v>64</v>
      </c>
      <c r="C7" s="28"/>
      <c r="D7" s="28"/>
      <c r="E7" s="28"/>
      <c r="F7" s="28"/>
      <c r="G7" s="28"/>
      <c r="H7" s="29">
        <f>SUM(H8:H10)</f>
        <v>495.02</v>
      </c>
      <c r="I7" s="25"/>
      <c r="J7" s="20"/>
    </row>
    <row r="8" s="18" customFormat="1" ht="20" customHeight="1" spans="1:10">
      <c r="A8" s="23">
        <v>1.1</v>
      </c>
      <c r="B8" s="30" t="s">
        <v>65</v>
      </c>
      <c r="C8" s="31"/>
      <c r="D8" s="23" t="s">
        <v>66</v>
      </c>
      <c r="E8" s="25">
        <v>16.46</v>
      </c>
      <c r="F8" s="32">
        <v>0.1</v>
      </c>
      <c r="G8" s="33">
        <v>23.88</v>
      </c>
      <c r="H8" s="33">
        <f t="shared" ref="H8:H10" si="0">E8*(1+F8)*G8</f>
        <v>432.37</v>
      </c>
      <c r="I8" s="23" t="s">
        <v>67</v>
      </c>
      <c r="J8" s="20"/>
    </row>
    <row r="9" s="18" customFormat="1" ht="20" customHeight="1" spans="1:10">
      <c r="A9" s="23">
        <v>1.2</v>
      </c>
      <c r="B9" s="30" t="s">
        <v>68</v>
      </c>
      <c r="C9" s="31"/>
      <c r="D9" s="23" t="s">
        <v>66</v>
      </c>
      <c r="E9" s="25">
        <v>1.38</v>
      </c>
      <c r="F9" s="32">
        <v>0.1</v>
      </c>
      <c r="G9" s="33">
        <v>23</v>
      </c>
      <c r="H9" s="33">
        <f t="shared" si="0"/>
        <v>34.91</v>
      </c>
      <c r="I9" s="23" t="s">
        <v>67</v>
      </c>
      <c r="J9" s="20"/>
    </row>
    <row r="10" s="18" customFormat="1" ht="20" customHeight="1" spans="1:10">
      <c r="A10" s="23">
        <v>1.3</v>
      </c>
      <c r="B10" s="23" t="s">
        <v>69</v>
      </c>
      <c r="C10" s="23"/>
      <c r="D10" s="23" t="s">
        <v>66</v>
      </c>
      <c r="E10" s="25">
        <v>1.14</v>
      </c>
      <c r="F10" s="32">
        <v>0.1</v>
      </c>
      <c r="G10" s="33">
        <v>22.12</v>
      </c>
      <c r="H10" s="33">
        <f t="shared" si="0"/>
        <v>27.74</v>
      </c>
      <c r="I10" s="23" t="s">
        <v>67</v>
      </c>
      <c r="J10" s="20"/>
    </row>
    <row r="11" s="18" customFormat="1" ht="20" customHeight="1" spans="1:10">
      <c r="A11" s="28">
        <v>2</v>
      </c>
      <c r="B11" s="28" t="s">
        <v>70</v>
      </c>
      <c r="C11" s="28"/>
      <c r="D11" s="28"/>
      <c r="E11" s="28"/>
      <c r="F11" s="28"/>
      <c r="G11" s="28"/>
      <c r="H11" s="29">
        <f>H12</f>
        <v>95.57</v>
      </c>
      <c r="I11" s="25"/>
      <c r="J11" s="20"/>
    </row>
    <row r="12" s="18" customFormat="1" ht="20" customHeight="1" spans="1:10">
      <c r="A12" s="23">
        <v>2.1</v>
      </c>
      <c r="B12" s="23" t="s">
        <v>71</v>
      </c>
      <c r="C12" s="23"/>
      <c r="D12" s="23" t="s">
        <v>72</v>
      </c>
      <c r="E12" s="25">
        <v>1.35</v>
      </c>
      <c r="F12" s="32">
        <v>0.01</v>
      </c>
      <c r="G12" s="33">
        <v>70.09</v>
      </c>
      <c r="H12" s="33">
        <f t="shared" ref="H12:H15" si="1">E12*(1+F12)*G12</f>
        <v>95.57</v>
      </c>
      <c r="I12" s="23" t="s">
        <v>73</v>
      </c>
      <c r="J12" s="20"/>
    </row>
    <row r="13" s="18" customFormat="1" ht="20" customHeight="1" spans="1:10">
      <c r="A13" s="28">
        <v>3</v>
      </c>
      <c r="B13" s="28" t="s">
        <v>74</v>
      </c>
      <c r="C13" s="28"/>
      <c r="D13" s="28"/>
      <c r="E13" s="28"/>
      <c r="F13" s="28"/>
      <c r="G13" s="28"/>
      <c r="H13" s="29">
        <f>SUM(H14:H15)</f>
        <v>74.83</v>
      </c>
      <c r="I13" s="25"/>
      <c r="J13" s="20"/>
    </row>
    <row r="14" s="18" customFormat="1" ht="20" customHeight="1" spans="1:10">
      <c r="A14" s="23">
        <v>3.1</v>
      </c>
      <c r="B14" s="23" t="s">
        <v>75</v>
      </c>
      <c r="C14" s="23"/>
      <c r="D14" s="23" t="s">
        <v>76</v>
      </c>
      <c r="E14" s="25">
        <v>0.85</v>
      </c>
      <c r="F14" s="32">
        <v>0.015</v>
      </c>
      <c r="G14" s="33">
        <v>86.73</v>
      </c>
      <c r="H14" s="33">
        <f t="shared" si="1"/>
        <v>74.83</v>
      </c>
      <c r="I14" s="23" t="s">
        <v>77</v>
      </c>
      <c r="J14" s="20"/>
    </row>
    <row r="15" s="18" customFormat="1" ht="20" customHeight="1" spans="1:10">
      <c r="A15" s="23">
        <v>3.2</v>
      </c>
      <c r="B15" s="23" t="s">
        <v>78</v>
      </c>
      <c r="C15" s="23"/>
      <c r="D15" s="23" t="s">
        <v>76</v>
      </c>
      <c r="E15" s="25">
        <v>0</v>
      </c>
      <c r="F15" s="32">
        <v>0.015</v>
      </c>
      <c r="G15" s="33">
        <v>100.88</v>
      </c>
      <c r="H15" s="33">
        <f t="shared" si="1"/>
        <v>0</v>
      </c>
      <c r="I15" s="23" t="s">
        <v>77</v>
      </c>
      <c r="J15" s="20"/>
    </row>
    <row r="16" s="18" customFormat="1" ht="20" customHeight="1" spans="1:10">
      <c r="A16" s="28">
        <v>4</v>
      </c>
      <c r="B16" s="28" t="s">
        <v>79</v>
      </c>
      <c r="C16" s="28"/>
      <c r="D16" s="28"/>
      <c r="E16" s="28"/>
      <c r="F16" s="28"/>
      <c r="G16" s="28"/>
      <c r="H16" s="29">
        <f>SUM(H17:H19)</f>
        <v>25.22</v>
      </c>
      <c r="I16" s="25" t="s">
        <v>80</v>
      </c>
      <c r="J16" s="20"/>
    </row>
    <row r="17" s="18" customFormat="1" ht="20" customHeight="1" spans="1:10">
      <c r="A17" s="28">
        <v>4.1</v>
      </c>
      <c r="B17" s="30" t="s">
        <v>81</v>
      </c>
      <c r="C17" s="31"/>
      <c r="D17" s="23" t="s">
        <v>82</v>
      </c>
      <c r="E17" s="28">
        <v>2.5</v>
      </c>
      <c r="F17" s="32">
        <v>0.03</v>
      </c>
      <c r="G17" s="33">
        <v>8.41</v>
      </c>
      <c r="H17" s="33">
        <f t="shared" ref="H17:H19" si="2">E17*(1+F17)*G17</f>
        <v>21.66</v>
      </c>
      <c r="I17" s="23" t="s">
        <v>83</v>
      </c>
      <c r="J17" s="20"/>
    </row>
    <row r="18" s="18" customFormat="1" ht="20" customHeight="1" spans="1:10">
      <c r="A18" s="28">
        <v>4.2</v>
      </c>
      <c r="B18" s="30" t="s">
        <v>84</v>
      </c>
      <c r="C18" s="31"/>
      <c r="D18" s="23" t="s">
        <v>82</v>
      </c>
      <c r="E18" s="28">
        <v>0.15</v>
      </c>
      <c r="F18" s="32">
        <v>0.03</v>
      </c>
      <c r="G18" s="33">
        <v>23.01</v>
      </c>
      <c r="H18" s="33">
        <f t="shared" si="2"/>
        <v>3.56</v>
      </c>
      <c r="I18" s="23" t="s">
        <v>85</v>
      </c>
      <c r="J18" s="20"/>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22.07</v>
      </c>
      <c r="I20" s="25" t="s">
        <v>80</v>
      </c>
    </row>
    <row r="21" ht="20" customHeight="1" spans="1:9">
      <c r="A21" s="28">
        <v>5.1</v>
      </c>
      <c r="B21" s="30" t="s">
        <v>89</v>
      </c>
      <c r="C21" s="31"/>
      <c r="D21" s="23" t="s">
        <v>90</v>
      </c>
      <c r="E21" s="28">
        <v>9.78</v>
      </c>
      <c r="F21" s="28"/>
      <c r="G21" s="33">
        <v>1.08</v>
      </c>
      <c r="H21" s="33">
        <f>E21*(1+F21)*G21</f>
        <v>10.56</v>
      </c>
      <c r="I21" s="23" t="s">
        <v>91</v>
      </c>
    </row>
    <row r="22" ht="20" customHeight="1" spans="1:9">
      <c r="A22" s="28">
        <v>5.2</v>
      </c>
      <c r="B22" s="30" t="s">
        <v>92</v>
      </c>
      <c r="C22" s="31"/>
      <c r="D22" s="23" t="s">
        <v>90</v>
      </c>
      <c r="E22" s="28">
        <v>0</v>
      </c>
      <c r="F22" s="28"/>
      <c r="G22" s="33">
        <v>1.08</v>
      </c>
      <c r="H22" s="33">
        <f>E22*(1+F22)*G22</f>
        <v>0</v>
      </c>
      <c r="I22" s="25"/>
    </row>
    <row r="23" ht="20" customHeight="1" spans="1:9">
      <c r="A23" s="28">
        <v>5.3</v>
      </c>
      <c r="B23" s="35" t="s">
        <v>93</v>
      </c>
      <c r="C23" s="35"/>
      <c r="D23" s="23" t="s">
        <v>94</v>
      </c>
      <c r="E23" s="26">
        <v>21.62</v>
      </c>
      <c r="F23" s="23"/>
      <c r="G23" s="33">
        <v>0.07</v>
      </c>
      <c r="H23" s="33">
        <f>E23*(1+F23)*G23</f>
        <v>1.51</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793.71</v>
      </c>
      <c r="I31" s="42" t="s">
        <v>106</v>
      </c>
    </row>
    <row r="32" ht="20" customHeight="1" spans="1:9">
      <c r="A32" s="23">
        <v>13</v>
      </c>
      <c r="B32" s="30" t="s">
        <v>107</v>
      </c>
      <c r="C32" s="31"/>
      <c r="D32" s="23" t="s">
        <v>104</v>
      </c>
      <c r="E32" s="30" t="s">
        <v>108</v>
      </c>
      <c r="F32" s="31"/>
      <c r="G32" s="40">
        <v>0.09</v>
      </c>
      <c r="H32" s="33">
        <f>H31*G32</f>
        <v>71.43</v>
      </c>
      <c r="I32" s="43"/>
    </row>
    <row r="33" ht="20" customHeight="1" spans="1:9">
      <c r="A33" s="23">
        <v>14</v>
      </c>
      <c r="B33" s="30" t="s">
        <v>109</v>
      </c>
      <c r="C33" s="31"/>
      <c r="D33" s="23" t="s">
        <v>104</v>
      </c>
      <c r="E33" s="30" t="s">
        <v>110</v>
      </c>
      <c r="F33" s="31"/>
      <c r="G33" s="25"/>
      <c r="H33" s="33">
        <f>H31+H32</f>
        <v>865.14</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72" orientation="portrait" horizontalDpi="600"/>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30.9666666666667" style="19" customWidth="1"/>
    <col min="10" max="10" width="9" style="20"/>
    <col min="11" max="16384" width="8.75" style="19"/>
  </cols>
  <sheetData>
    <row r="1" ht="22.15" customHeight="1" spans="1:9">
      <c r="A1" s="21" t="s">
        <v>115</v>
      </c>
      <c r="B1" s="22"/>
      <c r="C1" s="22"/>
      <c r="D1" s="22"/>
      <c r="E1" s="22"/>
      <c r="F1" s="22"/>
      <c r="G1" s="22"/>
      <c r="H1" s="22"/>
      <c r="I1" s="22"/>
    </row>
    <row r="2" s="18" customFormat="1" ht="30.95" customHeight="1" spans="1:10">
      <c r="A2" s="23" t="s">
        <v>43</v>
      </c>
      <c r="B2" s="23" t="s">
        <v>44</v>
      </c>
      <c r="C2" s="23"/>
      <c r="D2" s="23"/>
      <c r="E2" s="23" t="s">
        <v>45</v>
      </c>
      <c r="F2" s="23" t="s">
        <v>46</v>
      </c>
      <c r="G2" s="23"/>
      <c r="H2" s="23" t="s">
        <v>47</v>
      </c>
      <c r="I2" s="23"/>
      <c r="J2" s="20"/>
    </row>
    <row r="3" s="18" customFormat="1" ht="30.95" customHeight="1" spans="1:10">
      <c r="A3" s="23" t="s">
        <v>48</v>
      </c>
      <c r="B3" s="23" t="s">
        <v>116</v>
      </c>
      <c r="C3" s="23"/>
      <c r="D3" s="23"/>
      <c r="E3" s="23" t="s">
        <v>50</v>
      </c>
      <c r="F3" s="23" t="s">
        <v>51</v>
      </c>
      <c r="G3" s="23"/>
      <c r="H3" s="23"/>
      <c r="I3" s="23"/>
      <c r="J3" s="20"/>
    </row>
    <row r="4" s="18" customFormat="1" ht="30" customHeight="1" spans="1:10">
      <c r="A4" s="24" t="s">
        <v>52</v>
      </c>
      <c r="B4" s="23">
        <v>570</v>
      </c>
      <c r="C4" s="24" t="s">
        <v>53</v>
      </c>
      <c r="D4" s="23">
        <v>1470</v>
      </c>
      <c r="E4" s="23" t="s">
        <v>54</v>
      </c>
      <c r="F4" s="23"/>
      <c r="G4" s="25" t="s">
        <v>55</v>
      </c>
      <c r="H4" s="23"/>
      <c r="I4" s="23"/>
      <c r="J4" s="20"/>
    </row>
    <row r="5" s="18" customFormat="1" ht="24" customHeight="1" spans="1:10">
      <c r="A5" s="24"/>
      <c r="B5" s="23"/>
      <c r="C5" s="24"/>
      <c r="D5" s="23"/>
      <c r="E5" s="23"/>
      <c r="F5" s="26">
        <v>0.84</v>
      </c>
      <c r="G5" s="27" t="s">
        <v>56</v>
      </c>
      <c r="H5" s="23"/>
      <c r="I5" s="23"/>
      <c r="J5" s="20"/>
    </row>
    <row r="6" s="18" customFormat="1" ht="30" customHeight="1" spans="1:10">
      <c r="A6" s="23" t="s">
        <v>23</v>
      </c>
      <c r="B6" s="23" t="s">
        <v>57</v>
      </c>
      <c r="C6" s="23"/>
      <c r="D6" s="23" t="s">
        <v>58</v>
      </c>
      <c r="E6" s="23" t="s">
        <v>59</v>
      </c>
      <c r="F6" s="23" t="s">
        <v>60</v>
      </c>
      <c r="G6" s="25" t="s">
        <v>61</v>
      </c>
      <c r="H6" s="25" t="s">
        <v>62</v>
      </c>
      <c r="I6" s="24" t="s">
        <v>63</v>
      </c>
      <c r="J6" s="20"/>
    </row>
    <row r="7" s="18" customFormat="1" ht="20" customHeight="1" spans="1:10">
      <c r="A7" s="28">
        <v>1</v>
      </c>
      <c r="B7" s="28" t="s">
        <v>64</v>
      </c>
      <c r="C7" s="28"/>
      <c r="D7" s="28"/>
      <c r="E7" s="28"/>
      <c r="F7" s="28"/>
      <c r="G7" s="28"/>
      <c r="H7" s="29">
        <f>SUM(H8:H10)</f>
        <v>447.85</v>
      </c>
      <c r="I7" s="25"/>
      <c r="J7" s="20"/>
    </row>
    <row r="8" s="18" customFormat="1" ht="20" customHeight="1" spans="1:10">
      <c r="A8" s="23">
        <v>1.1</v>
      </c>
      <c r="B8" s="30" t="s">
        <v>65</v>
      </c>
      <c r="C8" s="31"/>
      <c r="D8" s="23" t="s">
        <v>66</v>
      </c>
      <c r="E8" s="25">
        <v>14.9</v>
      </c>
      <c r="F8" s="32">
        <v>0.1</v>
      </c>
      <c r="G8" s="33">
        <v>23.88</v>
      </c>
      <c r="H8" s="33">
        <f t="shared" ref="H8:H10" si="0">E8*(1+F8)*G8</f>
        <v>391.39</v>
      </c>
      <c r="I8" s="23" t="s">
        <v>67</v>
      </c>
      <c r="J8" s="20"/>
    </row>
    <row r="9" s="18" customFormat="1" ht="20" customHeight="1" spans="1:10">
      <c r="A9" s="23">
        <v>1.2</v>
      </c>
      <c r="B9" s="30" t="s">
        <v>68</v>
      </c>
      <c r="C9" s="31"/>
      <c r="D9" s="23" t="s">
        <v>66</v>
      </c>
      <c r="E9" s="25">
        <v>1.26</v>
      </c>
      <c r="F9" s="32">
        <v>0.1</v>
      </c>
      <c r="G9" s="33">
        <v>23</v>
      </c>
      <c r="H9" s="33">
        <f t="shared" si="0"/>
        <v>31.88</v>
      </c>
      <c r="I9" s="23" t="s">
        <v>67</v>
      </c>
      <c r="J9" s="20"/>
    </row>
    <row r="10" s="18" customFormat="1" ht="20" customHeight="1" spans="1:10">
      <c r="A10" s="23">
        <v>1.3</v>
      </c>
      <c r="B10" s="23" t="s">
        <v>69</v>
      </c>
      <c r="C10" s="23"/>
      <c r="D10" s="23" t="s">
        <v>66</v>
      </c>
      <c r="E10" s="25">
        <v>1.01</v>
      </c>
      <c r="F10" s="32">
        <v>0.1</v>
      </c>
      <c r="G10" s="33">
        <v>22.12</v>
      </c>
      <c r="H10" s="33">
        <f t="shared" si="0"/>
        <v>24.58</v>
      </c>
      <c r="I10" s="23" t="s">
        <v>67</v>
      </c>
      <c r="J10" s="20"/>
    </row>
    <row r="11" s="18" customFormat="1" ht="20" customHeight="1" spans="1:10">
      <c r="A11" s="28">
        <v>2</v>
      </c>
      <c r="B11" s="28" t="s">
        <v>70</v>
      </c>
      <c r="C11" s="28"/>
      <c r="D11" s="28"/>
      <c r="E11" s="28"/>
      <c r="F11" s="28"/>
      <c r="G11" s="28"/>
      <c r="H11" s="29">
        <f>H12</f>
        <v>84.24</v>
      </c>
      <c r="I11" s="25"/>
      <c r="J11" s="20"/>
    </row>
    <row r="12" s="18" customFormat="1" ht="20" customHeight="1" spans="1:10">
      <c r="A12" s="23">
        <v>2.1</v>
      </c>
      <c r="B12" s="23" t="s">
        <v>71</v>
      </c>
      <c r="C12" s="23"/>
      <c r="D12" s="23" t="s">
        <v>72</v>
      </c>
      <c r="E12" s="25">
        <v>1.19</v>
      </c>
      <c r="F12" s="32">
        <v>0.01</v>
      </c>
      <c r="G12" s="33">
        <v>70.09</v>
      </c>
      <c r="H12" s="33">
        <f t="shared" ref="H12:H15" si="1">E12*(1+F12)*G12</f>
        <v>84.24</v>
      </c>
      <c r="I12" s="23" t="s">
        <v>73</v>
      </c>
      <c r="J12" s="20"/>
    </row>
    <row r="13" s="18" customFormat="1" ht="20" customHeight="1" spans="1:10">
      <c r="A13" s="28">
        <v>3</v>
      </c>
      <c r="B13" s="28" t="s">
        <v>74</v>
      </c>
      <c r="C13" s="28"/>
      <c r="D13" s="28"/>
      <c r="E13" s="28"/>
      <c r="F13" s="28"/>
      <c r="G13" s="28"/>
      <c r="H13" s="29">
        <f>SUM(H14:H15)</f>
        <v>81.86</v>
      </c>
      <c r="I13" s="25"/>
      <c r="J13" s="20"/>
    </row>
    <row r="14" s="18" customFormat="1" ht="20" customHeight="1" spans="1:10">
      <c r="A14" s="23">
        <v>3.1</v>
      </c>
      <c r="B14" s="23" t="s">
        <v>75</v>
      </c>
      <c r="C14" s="23"/>
      <c r="D14" s="23" t="s">
        <v>76</v>
      </c>
      <c r="E14" s="25">
        <v>0.36</v>
      </c>
      <c r="F14" s="32">
        <v>0.015</v>
      </c>
      <c r="G14" s="33">
        <v>86.73</v>
      </c>
      <c r="H14" s="33">
        <f t="shared" si="1"/>
        <v>31.69</v>
      </c>
      <c r="I14" s="23" t="s">
        <v>77</v>
      </c>
      <c r="J14" s="20"/>
    </row>
    <row r="15" s="18" customFormat="1" ht="20" customHeight="1" spans="1:10">
      <c r="A15" s="23">
        <v>3.2</v>
      </c>
      <c r="B15" s="23" t="s">
        <v>78</v>
      </c>
      <c r="C15" s="23"/>
      <c r="D15" s="23" t="s">
        <v>76</v>
      </c>
      <c r="E15" s="25">
        <v>0.49</v>
      </c>
      <c r="F15" s="32">
        <v>0.015</v>
      </c>
      <c r="G15" s="33">
        <v>100.88</v>
      </c>
      <c r="H15" s="33">
        <f t="shared" si="1"/>
        <v>50.17</v>
      </c>
      <c r="I15" s="23" t="s">
        <v>77</v>
      </c>
      <c r="J15" s="20"/>
    </row>
    <row r="16" s="18" customFormat="1" ht="20" customHeight="1" spans="1:10">
      <c r="A16" s="28">
        <v>4</v>
      </c>
      <c r="B16" s="28" t="s">
        <v>79</v>
      </c>
      <c r="C16" s="28"/>
      <c r="D16" s="28"/>
      <c r="E16" s="28"/>
      <c r="F16" s="28"/>
      <c r="G16" s="28"/>
      <c r="H16" s="29">
        <f>SUM(H17:H19)</f>
        <v>25.22</v>
      </c>
      <c r="I16" s="25" t="s">
        <v>80</v>
      </c>
      <c r="J16" s="20"/>
    </row>
    <row r="17" s="18" customFormat="1" ht="20" customHeight="1" spans="1:10">
      <c r="A17" s="28">
        <v>4.1</v>
      </c>
      <c r="B17" s="30" t="s">
        <v>81</v>
      </c>
      <c r="C17" s="31"/>
      <c r="D17" s="23" t="s">
        <v>82</v>
      </c>
      <c r="E17" s="28">
        <v>2.5</v>
      </c>
      <c r="F17" s="32">
        <v>0.03</v>
      </c>
      <c r="G17" s="33">
        <v>8.41</v>
      </c>
      <c r="H17" s="33">
        <f t="shared" ref="H17:H19" si="2">E17*(1+F17)*G17</f>
        <v>21.66</v>
      </c>
      <c r="I17" s="23" t="s">
        <v>83</v>
      </c>
      <c r="J17" s="20"/>
    </row>
    <row r="18" s="18" customFormat="1" ht="20" customHeight="1" spans="1:10">
      <c r="A18" s="28">
        <v>4.2</v>
      </c>
      <c r="B18" s="30" t="s">
        <v>84</v>
      </c>
      <c r="C18" s="31"/>
      <c r="D18" s="23" t="s">
        <v>82</v>
      </c>
      <c r="E18" s="28">
        <v>0.15</v>
      </c>
      <c r="F18" s="32">
        <v>0.03</v>
      </c>
      <c r="G18" s="33">
        <v>23.01</v>
      </c>
      <c r="H18" s="33">
        <f t="shared" si="2"/>
        <v>3.56</v>
      </c>
      <c r="I18" s="23" t="s">
        <v>85</v>
      </c>
      <c r="J18" s="20"/>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20.64</v>
      </c>
      <c r="I20" s="25" t="s">
        <v>80</v>
      </c>
    </row>
    <row r="21" ht="20" customHeight="1" spans="1:9">
      <c r="A21" s="28">
        <v>5.1</v>
      </c>
      <c r="B21" s="30" t="s">
        <v>89</v>
      </c>
      <c r="C21" s="31"/>
      <c r="D21" s="23" t="s">
        <v>90</v>
      </c>
      <c r="E21" s="28">
        <v>8.62</v>
      </c>
      <c r="F21" s="28"/>
      <c r="G21" s="33">
        <v>1.08</v>
      </c>
      <c r="H21" s="33">
        <f>E21*(1+F21)*G21</f>
        <v>9.31</v>
      </c>
      <c r="I21" s="23" t="s">
        <v>91</v>
      </c>
    </row>
    <row r="22" ht="20" customHeight="1" spans="1:9">
      <c r="A22" s="28">
        <v>5.2</v>
      </c>
      <c r="B22" s="30" t="s">
        <v>92</v>
      </c>
      <c r="C22" s="31"/>
      <c r="D22" s="23" t="s">
        <v>90</v>
      </c>
      <c r="E22" s="28">
        <v>0</v>
      </c>
      <c r="F22" s="28"/>
      <c r="G22" s="33">
        <v>1.08</v>
      </c>
      <c r="H22" s="33">
        <f>E22*(1+F22)*G22</f>
        <v>0</v>
      </c>
      <c r="I22" s="25"/>
    </row>
    <row r="23" ht="20" customHeight="1" spans="1:9">
      <c r="A23" s="28">
        <v>5.3</v>
      </c>
      <c r="B23" s="35" t="s">
        <v>93</v>
      </c>
      <c r="C23" s="35"/>
      <c r="D23" s="23" t="s">
        <v>94</v>
      </c>
      <c r="E23" s="26">
        <v>19.05</v>
      </c>
      <c r="F23" s="23"/>
      <c r="G23" s="33">
        <v>0.07</v>
      </c>
      <c r="H23" s="33">
        <f>E23*(1+F23)*G23</f>
        <v>1.33</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740.81</v>
      </c>
      <c r="I31" s="42" t="s">
        <v>106</v>
      </c>
    </row>
    <row r="32" ht="20" customHeight="1" spans="1:9">
      <c r="A32" s="23">
        <v>13</v>
      </c>
      <c r="B32" s="30" t="s">
        <v>107</v>
      </c>
      <c r="C32" s="31"/>
      <c r="D32" s="23" t="s">
        <v>104</v>
      </c>
      <c r="E32" s="30" t="s">
        <v>108</v>
      </c>
      <c r="F32" s="31"/>
      <c r="G32" s="40">
        <v>0.09</v>
      </c>
      <c r="H32" s="33">
        <f>H31*G32</f>
        <v>66.67</v>
      </c>
      <c r="I32" s="43"/>
    </row>
    <row r="33" ht="20" customHeight="1" spans="1:9">
      <c r="A33" s="23">
        <v>14</v>
      </c>
      <c r="B33" s="30" t="s">
        <v>109</v>
      </c>
      <c r="C33" s="31"/>
      <c r="D33" s="23" t="s">
        <v>104</v>
      </c>
      <c r="E33" s="30" t="s">
        <v>110</v>
      </c>
      <c r="F33" s="31"/>
      <c r="G33" s="25"/>
      <c r="H33" s="33">
        <f>H31+H32</f>
        <v>807.48</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72" orientation="portrait" horizontalDpi="600"/>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30.9666666666667" style="19" customWidth="1"/>
    <col min="10" max="10" width="9" style="20"/>
    <col min="11" max="16384" width="8.75" style="19"/>
  </cols>
  <sheetData>
    <row r="1" ht="22.15" customHeight="1" spans="1:9">
      <c r="A1" s="21" t="s">
        <v>117</v>
      </c>
      <c r="B1" s="22"/>
      <c r="C1" s="22"/>
      <c r="D1" s="22"/>
      <c r="E1" s="22"/>
      <c r="F1" s="22"/>
      <c r="G1" s="22"/>
      <c r="H1" s="22"/>
      <c r="I1" s="22"/>
    </row>
    <row r="2" s="18" customFormat="1" ht="30.95" customHeight="1" spans="1:10">
      <c r="A2" s="23" t="s">
        <v>43</v>
      </c>
      <c r="B2" s="23" t="s">
        <v>44</v>
      </c>
      <c r="C2" s="23"/>
      <c r="D2" s="23"/>
      <c r="E2" s="23" t="s">
        <v>45</v>
      </c>
      <c r="F2" s="23" t="s">
        <v>46</v>
      </c>
      <c r="G2" s="23"/>
      <c r="H2" s="23" t="s">
        <v>47</v>
      </c>
      <c r="I2" s="23"/>
      <c r="J2" s="20"/>
    </row>
    <row r="3" s="18" customFormat="1" ht="30.95" customHeight="1" spans="1:10">
      <c r="A3" s="23" t="s">
        <v>48</v>
      </c>
      <c r="B3" s="23" t="s">
        <v>118</v>
      </c>
      <c r="C3" s="23"/>
      <c r="D3" s="23"/>
      <c r="E3" s="23" t="s">
        <v>50</v>
      </c>
      <c r="F3" s="23" t="s">
        <v>51</v>
      </c>
      <c r="G3" s="23"/>
      <c r="H3" s="23"/>
      <c r="I3" s="23"/>
      <c r="J3" s="20"/>
    </row>
    <row r="4" s="18" customFormat="1" ht="30" customHeight="1" spans="1:10">
      <c r="A4" s="24" t="s">
        <v>52</v>
      </c>
      <c r="B4" s="23">
        <v>370</v>
      </c>
      <c r="C4" s="24" t="s">
        <v>53</v>
      </c>
      <c r="D4" s="23">
        <v>1470</v>
      </c>
      <c r="E4" s="23" t="s">
        <v>54</v>
      </c>
      <c r="F4" s="23"/>
      <c r="G4" s="25" t="s">
        <v>55</v>
      </c>
      <c r="H4" s="23"/>
      <c r="I4" s="23"/>
      <c r="J4" s="20"/>
    </row>
    <row r="5" s="18" customFormat="1" ht="24" customHeight="1" spans="1:10">
      <c r="A5" s="24"/>
      <c r="B5" s="23"/>
      <c r="C5" s="24"/>
      <c r="D5" s="23"/>
      <c r="E5" s="23"/>
      <c r="F5" s="26">
        <v>0.54</v>
      </c>
      <c r="G5" s="27" t="s">
        <v>56</v>
      </c>
      <c r="H5" s="23"/>
      <c r="I5" s="23"/>
      <c r="J5" s="20"/>
    </row>
    <row r="6" s="18" customFormat="1" ht="30" customHeight="1" spans="1:10">
      <c r="A6" s="23" t="s">
        <v>23</v>
      </c>
      <c r="B6" s="23" t="s">
        <v>57</v>
      </c>
      <c r="C6" s="23"/>
      <c r="D6" s="23" t="s">
        <v>58</v>
      </c>
      <c r="E6" s="23" t="s">
        <v>59</v>
      </c>
      <c r="F6" s="23" t="s">
        <v>60</v>
      </c>
      <c r="G6" s="25" t="s">
        <v>61</v>
      </c>
      <c r="H6" s="25" t="s">
        <v>62</v>
      </c>
      <c r="I6" s="24" t="s">
        <v>63</v>
      </c>
      <c r="J6" s="20"/>
    </row>
    <row r="7" s="18" customFormat="1" ht="20" customHeight="1" spans="1:10">
      <c r="A7" s="28">
        <v>1</v>
      </c>
      <c r="B7" s="28" t="s">
        <v>64</v>
      </c>
      <c r="C7" s="28"/>
      <c r="D7" s="28"/>
      <c r="E7" s="28"/>
      <c r="F7" s="28"/>
      <c r="G7" s="28"/>
      <c r="H7" s="29">
        <f>SUM(H8:H10)</f>
        <v>597.78</v>
      </c>
      <c r="I7" s="25"/>
      <c r="J7" s="20"/>
    </row>
    <row r="8" s="18" customFormat="1" ht="20" customHeight="1" spans="1:10">
      <c r="A8" s="23">
        <v>1.1</v>
      </c>
      <c r="B8" s="30" t="s">
        <v>65</v>
      </c>
      <c r="C8" s="31"/>
      <c r="D8" s="23" t="s">
        <v>66</v>
      </c>
      <c r="E8" s="25">
        <v>19.8</v>
      </c>
      <c r="F8" s="32">
        <v>0.1</v>
      </c>
      <c r="G8" s="33">
        <v>23.88</v>
      </c>
      <c r="H8" s="33">
        <f t="shared" ref="H8:H10" si="0">E8*(1+F8)*G8</f>
        <v>520.11</v>
      </c>
      <c r="I8" s="23" t="s">
        <v>67</v>
      </c>
      <c r="J8" s="20"/>
    </row>
    <row r="9" s="18" customFormat="1" ht="20" customHeight="1" spans="1:10">
      <c r="A9" s="23">
        <v>1.2</v>
      </c>
      <c r="B9" s="30" t="s">
        <v>68</v>
      </c>
      <c r="C9" s="31"/>
      <c r="D9" s="23" t="s">
        <v>66</v>
      </c>
      <c r="E9" s="25">
        <v>1.56</v>
      </c>
      <c r="F9" s="32">
        <v>0.1</v>
      </c>
      <c r="G9" s="33">
        <v>23</v>
      </c>
      <c r="H9" s="33">
        <f t="shared" si="0"/>
        <v>39.47</v>
      </c>
      <c r="I9" s="23" t="s">
        <v>67</v>
      </c>
      <c r="J9" s="20"/>
    </row>
    <row r="10" s="18" customFormat="1" ht="20" customHeight="1" spans="1:10">
      <c r="A10" s="23">
        <v>1.3</v>
      </c>
      <c r="B10" s="23" t="s">
        <v>69</v>
      </c>
      <c r="C10" s="23"/>
      <c r="D10" s="23" t="s">
        <v>66</v>
      </c>
      <c r="E10" s="25">
        <v>1.57</v>
      </c>
      <c r="F10" s="32">
        <v>0.1</v>
      </c>
      <c r="G10" s="33">
        <v>22.12</v>
      </c>
      <c r="H10" s="33">
        <f t="shared" si="0"/>
        <v>38.2</v>
      </c>
      <c r="I10" s="23" t="s">
        <v>67</v>
      </c>
      <c r="J10" s="20"/>
    </row>
    <row r="11" s="18" customFormat="1" ht="20" customHeight="1" spans="1:10">
      <c r="A11" s="28">
        <v>2</v>
      </c>
      <c r="B11" s="28" t="s">
        <v>70</v>
      </c>
      <c r="C11" s="28"/>
      <c r="D11" s="28"/>
      <c r="E11" s="28"/>
      <c r="F11" s="28"/>
      <c r="G11" s="28"/>
      <c r="H11" s="29">
        <f>H12</f>
        <v>130.96</v>
      </c>
      <c r="I11" s="25"/>
      <c r="J11" s="20"/>
    </row>
    <row r="12" s="18" customFormat="1" ht="20" customHeight="1" spans="1:10">
      <c r="A12" s="23">
        <v>2.1</v>
      </c>
      <c r="B12" s="23" t="s">
        <v>71</v>
      </c>
      <c r="C12" s="23"/>
      <c r="D12" s="23" t="s">
        <v>72</v>
      </c>
      <c r="E12" s="25">
        <v>1.85</v>
      </c>
      <c r="F12" s="32">
        <v>0.01</v>
      </c>
      <c r="G12" s="33">
        <v>70.09</v>
      </c>
      <c r="H12" s="33">
        <f t="shared" ref="H12:H15" si="1">E12*(1+F12)*G12</f>
        <v>130.96</v>
      </c>
      <c r="I12" s="23" t="s">
        <v>73</v>
      </c>
      <c r="J12" s="20"/>
    </row>
    <row r="13" s="18" customFormat="1" ht="20" customHeight="1" spans="1:10">
      <c r="A13" s="28">
        <v>3</v>
      </c>
      <c r="B13" s="28" t="s">
        <v>74</v>
      </c>
      <c r="C13" s="28"/>
      <c r="D13" s="28"/>
      <c r="E13" s="28"/>
      <c r="F13" s="28"/>
      <c r="G13" s="28"/>
      <c r="H13" s="29">
        <f>SUM(H14:H15)</f>
        <v>80.42</v>
      </c>
      <c r="I13" s="25"/>
      <c r="J13" s="20"/>
    </row>
    <row r="14" s="18" customFormat="1" ht="20" customHeight="1" spans="1:10">
      <c r="A14" s="23">
        <v>3.1</v>
      </c>
      <c r="B14" s="23" t="s">
        <v>75</v>
      </c>
      <c r="C14" s="23"/>
      <c r="D14" s="23" t="s">
        <v>76</v>
      </c>
      <c r="E14" s="25">
        <v>0.46</v>
      </c>
      <c r="F14" s="32">
        <v>0.015</v>
      </c>
      <c r="G14" s="33">
        <v>86.73</v>
      </c>
      <c r="H14" s="33">
        <f t="shared" si="1"/>
        <v>40.49</v>
      </c>
      <c r="I14" s="23" t="s">
        <v>77</v>
      </c>
      <c r="J14" s="20"/>
    </row>
    <row r="15" s="18" customFormat="1" ht="20" customHeight="1" spans="1:10">
      <c r="A15" s="23">
        <v>3.2</v>
      </c>
      <c r="B15" s="23" t="s">
        <v>78</v>
      </c>
      <c r="C15" s="23"/>
      <c r="D15" s="23" t="s">
        <v>76</v>
      </c>
      <c r="E15" s="25">
        <v>0.39</v>
      </c>
      <c r="F15" s="32">
        <v>0.015</v>
      </c>
      <c r="G15" s="33">
        <v>100.88</v>
      </c>
      <c r="H15" s="33">
        <f t="shared" si="1"/>
        <v>39.93</v>
      </c>
      <c r="I15" s="23" t="s">
        <v>77</v>
      </c>
      <c r="J15" s="20"/>
    </row>
    <row r="16" s="18" customFormat="1" ht="20" customHeight="1" spans="1:10">
      <c r="A16" s="28">
        <v>4</v>
      </c>
      <c r="B16" s="28" t="s">
        <v>79</v>
      </c>
      <c r="C16" s="28"/>
      <c r="D16" s="28"/>
      <c r="E16" s="28"/>
      <c r="F16" s="28"/>
      <c r="G16" s="28"/>
      <c r="H16" s="29">
        <f>SUM(H17:H19)</f>
        <v>25.22</v>
      </c>
      <c r="I16" s="25" t="s">
        <v>80</v>
      </c>
      <c r="J16" s="20"/>
    </row>
    <row r="17" s="18" customFormat="1" ht="20" customHeight="1" spans="1:10">
      <c r="A17" s="28">
        <v>4.1</v>
      </c>
      <c r="B17" s="30" t="s">
        <v>81</v>
      </c>
      <c r="C17" s="31"/>
      <c r="D17" s="23" t="s">
        <v>82</v>
      </c>
      <c r="E17" s="28">
        <v>2.5</v>
      </c>
      <c r="F17" s="32">
        <v>0.03</v>
      </c>
      <c r="G17" s="33">
        <v>8.41</v>
      </c>
      <c r="H17" s="33">
        <f t="shared" ref="H17:H19" si="2">E17*(1+F17)*G17</f>
        <v>21.66</v>
      </c>
      <c r="I17" s="23" t="s">
        <v>83</v>
      </c>
      <c r="J17" s="20"/>
    </row>
    <row r="18" s="18" customFormat="1" ht="20" customHeight="1" spans="1:10">
      <c r="A18" s="28">
        <v>4.2</v>
      </c>
      <c r="B18" s="30" t="s">
        <v>84</v>
      </c>
      <c r="C18" s="31"/>
      <c r="D18" s="23" t="s">
        <v>82</v>
      </c>
      <c r="E18" s="28">
        <v>0.15</v>
      </c>
      <c r="F18" s="32">
        <v>0.03</v>
      </c>
      <c r="G18" s="33">
        <v>23.01</v>
      </c>
      <c r="H18" s="33">
        <f t="shared" si="2"/>
        <v>3.56</v>
      </c>
      <c r="I18" s="23" t="s">
        <v>85</v>
      </c>
      <c r="J18" s="20"/>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24.78</v>
      </c>
      <c r="I20" s="25" t="s">
        <v>80</v>
      </c>
    </row>
    <row r="21" ht="20" customHeight="1" spans="1:9">
      <c r="A21" s="28">
        <v>5.1</v>
      </c>
      <c r="B21" s="30" t="s">
        <v>89</v>
      </c>
      <c r="C21" s="31"/>
      <c r="D21" s="23" t="s">
        <v>90</v>
      </c>
      <c r="E21" s="28">
        <v>11.77</v>
      </c>
      <c r="F21" s="28"/>
      <c r="G21" s="33">
        <v>1.08</v>
      </c>
      <c r="H21" s="33">
        <f>E21*(1+F21)*G21</f>
        <v>12.71</v>
      </c>
      <c r="I21" s="23" t="s">
        <v>91</v>
      </c>
    </row>
    <row r="22" ht="20" customHeight="1" spans="1:9">
      <c r="A22" s="28">
        <v>5.2</v>
      </c>
      <c r="B22" s="30" t="s">
        <v>92</v>
      </c>
      <c r="C22" s="31"/>
      <c r="D22" s="23" t="s">
        <v>90</v>
      </c>
      <c r="E22" s="28">
        <v>0</v>
      </c>
      <c r="F22" s="28"/>
      <c r="G22" s="33">
        <v>1.08</v>
      </c>
      <c r="H22" s="33">
        <f>E22*(1+F22)*G22</f>
        <v>0</v>
      </c>
      <c r="I22" s="25"/>
    </row>
    <row r="23" ht="20" customHeight="1" spans="1:9">
      <c r="A23" s="28">
        <v>5.3</v>
      </c>
      <c r="B23" s="35" t="s">
        <v>93</v>
      </c>
      <c r="C23" s="35"/>
      <c r="D23" s="23" t="s">
        <v>94</v>
      </c>
      <c r="E23" s="26">
        <v>29.63</v>
      </c>
      <c r="F23" s="23"/>
      <c r="G23" s="33">
        <v>0.07</v>
      </c>
      <c r="H23" s="33">
        <f>E23*(1+F23)*G23</f>
        <v>2.07</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940.16</v>
      </c>
      <c r="I31" s="42" t="s">
        <v>106</v>
      </c>
    </row>
    <row r="32" ht="20" customHeight="1" spans="1:9">
      <c r="A32" s="23">
        <v>13</v>
      </c>
      <c r="B32" s="30" t="s">
        <v>107</v>
      </c>
      <c r="C32" s="31"/>
      <c r="D32" s="23" t="s">
        <v>104</v>
      </c>
      <c r="E32" s="30" t="s">
        <v>108</v>
      </c>
      <c r="F32" s="31"/>
      <c r="G32" s="40">
        <v>0.09</v>
      </c>
      <c r="H32" s="33">
        <f>H31*G32</f>
        <v>84.61</v>
      </c>
      <c r="I32" s="43"/>
    </row>
    <row r="33" ht="20" customHeight="1" spans="1:9">
      <c r="A33" s="23">
        <v>14</v>
      </c>
      <c r="B33" s="30" t="s">
        <v>109</v>
      </c>
      <c r="C33" s="31"/>
      <c r="D33" s="23" t="s">
        <v>104</v>
      </c>
      <c r="E33" s="30" t="s">
        <v>110</v>
      </c>
      <c r="F33" s="31"/>
      <c r="G33" s="25"/>
      <c r="H33" s="33">
        <f>H31+H32</f>
        <v>1024.77</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72" orientation="portrait" horizontalDpi="600"/>
  <headerFooter/>
  <colBreaks count="1" manualBreakCount="1">
    <brk id="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6384" width="8.75" style="19"/>
  </cols>
  <sheetData>
    <row r="1" ht="22.15" customHeight="1" spans="1:9">
      <c r="A1" s="21" t="s">
        <v>119</v>
      </c>
      <c r="B1" s="22"/>
      <c r="C1" s="22"/>
      <c r="D1" s="22"/>
      <c r="E1" s="22"/>
      <c r="F1" s="22"/>
      <c r="G1" s="22"/>
      <c r="H1" s="22"/>
      <c r="I1" s="22"/>
    </row>
    <row r="2" s="18" customFormat="1" ht="30.95" customHeight="1" spans="1:9">
      <c r="A2" s="23" t="s">
        <v>43</v>
      </c>
      <c r="B2" s="23" t="s">
        <v>120</v>
      </c>
      <c r="C2" s="23"/>
      <c r="D2" s="23"/>
      <c r="E2" s="23" t="s">
        <v>45</v>
      </c>
      <c r="F2" s="23" t="s">
        <v>46</v>
      </c>
      <c r="G2" s="23"/>
      <c r="H2" s="23" t="s">
        <v>47</v>
      </c>
      <c r="I2" s="23"/>
    </row>
    <row r="3" s="18" customFormat="1" ht="30.95" customHeight="1" spans="1:9">
      <c r="A3" s="23" t="s">
        <v>48</v>
      </c>
      <c r="B3" s="23" t="s">
        <v>121</v>
      </c>
      <c r="C3" s="23"/>
      <c r="D3" s="23"/>
      <c r="E3" s="23" t="s">
        <v>50</v>
      </c>
      <c r="F3" s="23" t="s">
        <v>122</v>
      </c>
      <c r="G3" s="23"/>
      <c r="H3" s="23"/>
      <c r="I3" s="23"/>
    </row>
    <row r="4" s="18" customFormat="1" ht="30" customHeight="1" spans="1:9">
      <c r="A4" s="24" t="s">
        <v>52</v>
      </c>
      <c r="B4" s="23">
        <v>1770</v>
      </c>
      <c r="C4" s="24" t="s">
        <v>53</v>
      </c>
      <c r="D4" s="23">
        <v>1570</v>
      </c>
      <c r="E4" s="23" t="s">
        <v>54</v>
      </c>
      <c r="F4" s="23"/>
      <c r="G4" s="25" t="s">
        <v>55</v>
      </c>
      <c r="H4" s="23"/>
      <c r="I4" s="23"/>
    </row>
    <row r="5" s="18" customFormat="1" ht="24" customHeight="1" spans="1:9">
      <c r="A5" s="24"/>
      <c r="B5" s="23"/>
      <c r="C5" s="24"/>
      <c r="D5" s="23"/>
      <c r="E5" s="23"/>
      <c r="F5" s="26">
        <v>2.78</v>
      </c>
      <c r="G5" s="27" t="s">
        <v>56</v>
      </c>
      <c r="H5" s="23"/>
      <c r="I5" s="23"/>
    </row>
    <row r="6" s="18" customFormat="1" ht="30" customHeight="1" spans="1:9">
      <c r="A6" s="23" t="s">
        <v>23</v>
      </c>
      <c r="B6" s="23" t="s">
        <v>57</v>
      </c>
      <c r="C6" s="23"/>
      <c r="D6" s="23" t="s">
        <v>58</v>
      </c>
      <c r="E6" s="23" t="s">
        <v>59</v>
      </c>
      <c r="F6" s="23" t="s">
        <v>60</v>
      </c>
      <c r="G6" s="25" t="s">
        <v>61</v>
      </c>
      <c r="H6" s="25" t="s">
        <v>62</v>
      </c>
      <c r="I6" s="27" t="s">
        <v>63</v>
      </c>
    </row>
    <row r="7" s="18" customFormat="1" ht="20" customHeight="1" spans="1:9">
      <c r="A7" s="28">
        <v>1</v>
      </c>
      <c r="B7" s="28" t="s">
        <v>64</v>
      </c>
      <c r="C7" s="28"/>
      <c r="D7" s="28"/>
      <c r="E7" s="28"/>
      <c r="F7" s="28"/>
      <c r="G7" s="28"/>
      <c r="H7" s="29">
        <f>SUM(H8:H10)</f>
        <v>222.34</v>
      </c>
      <c r="I7" s="25"/>
    </row>
    <row r="8" s="18" customFormat="1" ht="20" customHeight="1" spans="1:9">
      <c r="A8" s="23">
        <v>1.1</v>
      </c>
      <c r="B8" s="30" t="s">
        <v>65</v>
      </c>
      <c r="C8" s="31"/>
      <c r="D8" s="23" t="s">
        <v>66</v>
      </c>
      <c r="E8" s="25">
        <v>7.31</v>
      </c>
      <c r="F8" s="32">
        <v>0.1</v>
      </c>
      <c r="G8" s="33">
        <v>23.88</v>
      </c>
      <c r="H8" s="33">
        <f t="shared" ref="H8:H10" si="0">E8*(1+F8)*G8</f>
        <v>192.02</v>
      </c>
      <c r="I8" s="23" t="s">
        <v>67</v>
      </c>
    </row>
    <row r="9" s="18" customFormat="1" ht="20" customHeight="1" spans="1:9">
      <c r="A9" s="23">
        <v>1.2</v>
      </c>
      <c r="B9" s="30" t="s">
        <v>68</v>
      </c>
      <c r="C9" s="31"/>
      <c r="D9" s="23" t="s">
        <v>66</v>
      </c>
      <c r="E9" s="25">
        <v>0.91</v>
      </c>
      <c r="F9" s="32">
        <v>0.1</v>
      </c>
      <c r="G9" s="33">
        <v>23</v>
      </c>
      <c r="H9" s="33">
        <f t="shared" si="0"/>
        <v>23.02</v>
      </c>
      <c r="I9" s="23" t="s">
        <v>67</v>
      </c>
    </row>
    <row r="10" s="18" customFormat="1" ht="20" customHeight="1" spans="1:9">
      <c r="A10" s="23">
        <v>1.3</v>
      </c>
      <c r="B10" s="23" t="s">
        <v>69</v>
      </c>
      <c r="C10" s="23"/>
      <c r="D10" s="23" t="s">
        <v>66</v>
      </c>
      <c r="E10" s="25">
        <v>0.3</v>
      </c>
      <c r="F10" s="32">
        <v>0.1</v>
      </c>
      <c r="G10" s="33">
        <v>22.12</v>
      </c>
      <c r="H10" s="33">
        <f t="shared" si="0"/>
        <v>7.3</v>
      </c>
      <c r="I10" s="23" t="s">
        <v>67</v>
      </c>
    </row>
    <row r="11" s="18" customFormat="1" ht="20" customHeight="1" spans="1:9">
      <c r="A11" s="28">
        <v>2</v>
      </c>
      <c r="B11" s="28" t="s">
        <v>70</v>
      </c>
      <c r="C11" s="28"/>
      <c r="D11" s="28"/>
      <c r="E11" s="28"/>
      <c r="F11" s="28"/>
      <c r="G11" s="28"/>
      <c r="H11" s="29">
        <f>H12</f>
        <v>23.77</v>
      </c>
      <c r="I11" s="25"/>
    </row>
    <row r="12" s="18" customFormat="1" ht="20" customHeight="1" spans="1:9">
      <c r="A12" s="23">
        <v>2.1</v>
      </c>
      <c r="B12" s="23" t="s">
        <v>123</v>
      </c>
      <c r="C12" s="23"/>
      <c r="D12" s="23" t="s">
        <v>72</v>
      </c>
      <c r="E12" s="25">
        <v>0.36</v>
      </c>
      <c r="F12" s="32">
        <v>0.01</v>
      </c>
      <c r="G12" s="33">
        <v>65.38</v>
      </c>
      <c r="H12" s="33">
        <f t="shared" ref="H12:H15" si="1">E12*(1+F12)*G12</f>
        <v>23.77</v>
      </c>
      <c r="I12" s="23" t="s">
        <v>73</v>
      </c>
    </row>
    <row r="13" s="18" customFormat="1" ht="20" customHeight="1" spans="1:9">
      <c r="A13" s="28">
        <v>3</v>
      </c>
      <c r="B13" s="28" t="s">
        <v>74</v>
      </c>
      <c r="C13" s="28"/>
      <c r="D13" s="28"/>
      <c r="E13" s="28"/>
      <c r="F13" s="28"/>
      <c r="G13" s="28"/>
      <c r="H13" s="29">
        <f>SUM(H14:H15)</f>
        <v>84.02</v>
      </c>
      <c r="I13" s="25"/>
    </row>
    <row r="14" s="18" customFormat="1" ht="20" customHeight="1" spans="1:9">
      <c r="A14" s="23">
        <v>3.1</v>
      </c>
      <c r="B14" s="23" t="s">
        <v>75</v>
      </c>
      <c r="C14" s="23"/>
      <c r="D14" s="23" t="s">
        <v>76</v>
      </c>
      <c r="E14" s="25">
        <v>0.21</v>
      </c>
      <c r="F14" s="32">
        <v>0.015</v>
      </c>
      <c r="G14" s="33">
        <v>86.73</v>
      </c>
      <c r="H14" s="33">
        <f t="shared" si="1"/>
        <v>18.49</v>
      </c>
      <c r="I14" s="23" t="s">
        <v>77</v>
      </c>
    </row>
    <row r="15" s="18" customFormat="1" ht="20" customHeight="1" spans="1:9">
      <c r="A15" s="23">
        <v>3.2</v>
      </c>
      <c r="B15" s="23" t="s">
        <v>78</v>
      </c>
      <c r="C15" s="23"/>
      <c r="D15" s="23" t="s">
        <v>76</v>
      </c>
      <c r="E15" s="25">
        <v>0.64</v>
      </c>
      <c r="F15" s="32">
        <v>0.015</v>
      </c>
      <c r="G15" s="33">
        <v>100.88</v>
      </c>
      <c r="H15" s="33">
        <f t="shared" si="1"/>
        <v>65.53</v>
      </c>
      <c r="I15" s="23" t="s">
        <v>77</v>
      </c>
    </row>
    <row r="16" s="18" customFormat="1" ht="20" customHeight="1" spans="1:9">
      <c r="A16" s="28">
        <v>4</v>
      </c>
      <c r="B16" s="28" t="s">
        <v>79</v>
      </c>
      <c r="C16" s="28"/>
      <c r="D16" s="28"/>
      <c r="E16" s="28"/>
      <c r="F16" s="28"/>
      <c r="G16" s="28"/>
      <c r="H16" s="29">
        <f>SUM(H17:H19)</f>
        <v>25.22</v>
      </c>
      <c r="I16" s="25" t="s">
        <v>80</v>
      </c>
    </row>
    <row r="17" s="18" customFormat="1" ht="20" customHeight="1" spans="1:9">
      <c r="A17" s="28">
        <v>4.1</v>
      </c>
      <c r="B17" s="30" t="s">
        <v>81</v>
      </c>
      <c r="C17" s="31"/>
      <c r="D17" s="23" t="s">
        <v>82</v>
      </c>
      <c r="E17" s="28">
        <v>2.5</v>
      </c>
      <c r="F17" s="32">
        <v>0.03</v>
      </c>
      <c r="G17" s="33">
        <v>8.41</v>
      </c>
      <c r="H17" s="33">
        <f t="shared" ref="H17:H19" si="2">E17*(1+F17)*G17</f>
        <v>21.66</v>
      </c>
      <c r="I17" s="23" t="s">
        <v>83</v>
      </c>
    </row>
    <row r="18" s="18" customFormat="1" ht="20" customHeight="1" spans="1:9">
      <c r="A18" s="28">
        <v>4.2</v>
      </c>
      <c r="B18" s="30" t="s">
        <v>84</v>
      </c>
      <c r="C18" s="31"/>
      <c r="D18" s="23" t="s">
        <v>82</v>
      </c>
      <c r="E18" s="28">
        <v>0.15</v>
      </c>
      <c r="F18" s="32">
        <v>0.03</v>
      </c>
      <c r="G18" s="33">
        <v>23.01</v>
      </c>
      <c r="H18" s="33">
        <f t="shared" si="2"/>
        <v>3.56</v>
      </c>
      <c r="I18" s="23" t="s">
        <v>85</v>
      </c>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13.36</v>
      </c>
      <c r="I20" s="25" t="s">
        <v>80</v>
      </c>
    </row>
    <row r="21" ht="20" customHeight="1" spans="1:9">
      <c r="A21" s="28">
        <v>5.1</v>
      </c>
      <c r="B21" s="30" t="s">
        <v>89</v>
      </c>
      <c r="C21" s="31"/>
      <c r="D21" s="23" t="s">
        <v>90</v>
      </c>
      <c r="E21" s="28">
        <v>2.74</v>
      </c>
      <c r="F21" s="28"/>
      <c r="G21" s="33">
        <v>1.08</v>
      </c>
      <c r="H21" s="33">
        <f>E21*(1+F21)*G21</f>
        <v>2.96</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5.76</v>
      </c>
      <c r="F23" s="23"/>
      <c r="G23" s="33">
        <v>0.07</v>
      </c>
      <c r="H23" s="33">
        <f>E23*(1+F23)*G23</f>
        <v>0.4</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449.71</v>
      </c>
      <c r="I31" s="42" t="s">
        <v>106</v>
      </c>
    </row>
    <row r="32" ht="20" customHeight="1" spans="1:9">
      <c r="A32" s="23">
        <v>13</v>
      </c>
      <c r="B32" s="30" t="s">
        <v>107</v>
      </c>
      <c r="C32" s="31"/>
      <c r="D32" s="23" t="s">
        <v>104</v>
      </c>
      <c r="E32" s="30" t="s">
        <v>108</v>
      </c>
      <c r="F32" s="31"/>
      <c r="G32" s="40">
        <v>0.09</v>
      </c>
      <c r="H32" s="33">
        <f>H31*G32</f>
        <v>40.47</v>
      </c>
      <c r="I32" s="43"/>
    </row>
    <row r="33" ht="20" customHeight="1" spans="1:9">
      <c r="A33" s="23">
        <v>14</v>
      </c>
      <c r="B33" s="30" t="s">
        <v>109</v>
      </c>
      <c r="C33" s="31"/>
      <c r="D33" s="23" t="s">
        <v>104</v>
      </c>
      <c r="E33" s="30" t="s">
        <v>110</v>
      </c>
      <c r="F33" s="31"/>
      <c r="G33" s="25"/>
      <c r="H33" s="33">
        <f>H31+H32</f>
        <v>490.18</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90" zoomScaleNormal="100" workbookViewId="0">
      <selection activeCell="B8" sqref="B8:C8"/>
    </sheetView>
  </sheetViews>
  <sheetFormatPr defaultColWidth="8.75" defaultRowHeight="15.6"/>
  <cols>
    <col min="1" max="1" width="7.5" style="19" customWidth="1"/>
    <col min="2" max="2" width="8.75" style="19"/>
    <col min="3" max="3" width="14.5" style="19" customWidth="1"/>
    <col min="4" max="4" width="7.625" style="19" customWidth="1"/>
    <col min="5" max="5" width="10.75" style="19" customWidth="1"/>
    <col min="6" max="6" width="13.5" style="19" customWidth="1"/>
    <col min="7" max="7" width="11.5" style="19" customWidth="1"/>
    <col min="8" max="8" width="10" style="19" customWidth="1"/>
    <col min="9" max="9" width="12.75" style="19" customWidth="1"/>
    <col min="10" max="16384" width="8.75" style="19"/>
  </cols>
  <sheetData>
    <row r="1" ht="22.15" customHeight="1" spans="1:9">
      <c r="A1" s="21" t="s">
        <v>124</v>
      </c>
      <c r="B1" s="22"/>
      <c r="C1" s="22"/>
      <c r="D1" s="22"/>
      <c r="E1" s="22"/>
      <c r="F1" s="22"/>
      <c r="G1" s="22"/>
      <c r="H1" s="22"/>
      <c r="I1" s="22"/>
    </row>
    <row r="2" s="18" customFormat="1" ht="30.95" customHeight="1" spans="1:9">
      <c r="A2" s="23" t="s">
        <v>43</v>
      </c>
      <c r="B2" s="23" t="s">
        <v>120</v>
      </c>
      <c r="C2" s="23"/>
      <c r="D2" s="23"/>
      <c r="E2" s="23" t="s">
        <v>45</v>
      </c>
      <c r="F2" s="23" t="s">
        <v>46</v>
      </c>
      <c r="G2" s="23"/>
      <c r="H2" s="23" t="s">
        <v>47</v>
      </c>
      <c r="I2" s="23"/>
    </row>
    <row r="3" s="18" customFormat="1" ht="30.95" customHeight="1" spans="1:9">
      <c r="A3" s="23" t="s">
        <v>48</v>
      </c>
      <c r="B3" s="23" t="s">
        <v>125</v>
      </c>
      <c r="C3" s="23"/>
      <c r="D3" s="23"/>
      <c r="E3" s="23" t="s">
        <v>50</v>
      </c>
      <c r="F3" s="23" t="s">
        <v>122</v>
      </c>
      <c r="G3" s="23"/>
      <c r="H3" s="23"/>
      <c r="I3" s="23"/>
    </row>
    <row r="4" s="18" customFormat="1" ht="30" customHeight="1" spans="1:9">
      <c r="A4" s="24" t="s">
        <v>52</v>
      </c>
      <c r="B4" s="23">
        <v>1470</v>
      </c>
      <c r="C4" s="24" t="s">
        <v>53</v>
      </c>
      <c r="D4" s="23">
        <v>1570</v>
      </c>
      <c r="E4" s="23" t="s">
        <v>54</v>
      </c>
      <c r="F4" s="23"/>
      <c r="G4" s="25" t="s">
        <v>55</v>
      </c>
      <c r="H4" s="23"/>
      <c r="I4" s="23"/>
    </row>
    <row r="5" s="18" customFormat="1" ht="24" customHeight="1" spans="1:9">
      <c r="A5" s="24"/>
      <c r="B5" s="23"/>
      <c r="C5" s="24"/>
      <c r="D5" s="23"/>
      <c r="E5" s="23"/>
      <c r="F5" s="26">
        <v>2.31</v>
      </c>
      <c r="G5" s="27" t="s">
        <v>56</v>
      </c>
      <c r="H5" s="23"/>
      <c r="I5" s="23"/>
    </row>
    <row r="6" s="18" customFormat="1" ht="30" customHeight="1" spans="1:9">
      <c r="A6" s="23" t="s">
        <v>23</v>
      </c>
      <c r="B6" s="23" t="s">
        <v>57</v>
      </c>
      <c r="C6" s="23"/>
      <c r="D6" s="23" t="s">
        <v>58</v>
      </c>
      <c r="E6" s="23" t="s">
        <v>59</v>
      </c>
      <c r="F6" s="23" t="s">
        <v>60</v>
      </c>
      <c r="G6" s="25" t="s">
        <v>61</v>
      </c>
      <c r="H6" s="25" t="s">
        <v>62</v>
      </c>
      <c r="I6" s="27" t="s">
        <v>63</v>
      </c>
    </row>
    <row r="7" s="18" customFormat="1" ht="20" customHeight="1" spans="1:9">
      <c r="A7" s="28">
        <v>1</v>
      </c>
      <c r="B7" s="28" t="s">
        <v>64</v>
      </c>
      <c r="C7" s="28"/>
      <c r="D7" s="28"/>
      <c r="E7" s="28"/>
      <c r="F7" s="28"/>
      <c r="G7" s="28"/>
      <c r="H7" s="29">
        <f>SUM(H8:H10)</f>
        <v>258.34</v>
      </c>
      <c r="I7" s="25"/>
    </row>
    <row r="8" s="18" customFormat="1" ht="20" customHeight="1" spans="1:9">
      <c r="A8" s="23">
        <v>1.1</v>
      </c>
      <c r="B8" s="30" t="s">
        <v>65</v>
      </c>
      <c r="C8" s="31"/>
      <c r="D8" s="23" t="s">
        <v>66</v>
      </c>
      <c r="E8" s="25">
        <v>8.5</v>
      </c>
      <c r="F8" s="32">
        <v>0.1</v>
      </c>
      <c r="G8" s="33">
        <v>23.88</v>
      </c>
      <c r="H8" s="33">
        <f t="shared" ref="H8:H10" si="0">E8*(1+F8)*G8</f>
        <v>223.28</v>
      </c>
      <c r="I8" s="23" t="s">
        <v>67</v>
      </c>
    </row>
    <row r="9" s="18" customFormat="1" ht="20" customHeight="1" spans="1:9">
      <c r="A9" s="23">
        <v>1.2</v>
      </c>
      <c r="B9" s="30" t="s">
        <v>68</v>
      </c>
      <c r="C9" s="31"/>
      <c r="D9" s="23" t="s">
        <v>66</v>
      </c>
      <c r="E9" s="25">
        <v>1.03</v>
      </c>
      <c r="F9" s="32">
        <v>0.1</v>
      </c>
      <c r="G9" s="33">
        <v>23</v>
      </c>
      <c r="H9" s="33">
        <f t="shared" si="0"/>
        <v>26.06</v>
      </c>
      <c r="I9" s="23" t="s">
        <v>67</v>
      </c>
    </row>
    <row r="10" s="18" customFormat="1" ht="20" customHeight="1" spans="1:9">
      <c r="A10" s="23">
        <v>1.3</v>
      </c>
      <c r="B10" s="23" t="s">
        <v>69</v>
      </c>
      <c r="C10" s="23"/>
      <c r="D10" s="23" t="s">
        <v>66</v>
      </c>
      <c r="E10" s="25">
        <v>0.37</v>
      </c>
      <c r="F10" s="32">
        <v>0.1</v>
      </c>
      <c r="G10" s="33">
        <v>22.12</v>
      </c>
      <c r="H10" s="33">
        <f t="shared" si="0"/>
        <v>9</v>
      </c>
      <c r="I10" s="23" t="s">
        <v>67</v>
      </c>
    </row>
    <row r="11" s="18" customFormat="1" ht="20" customHeight="1" spans="1:9">
      <c r="A11" s="28">
        <v>2</v>
      </c>
      <c r="B11" s="28" t="s">
        <v>70</v>
      </c>
      <c r="C11" s="28"/>
      <c r="D11" s="28"/>
      <c r="E11" s="28"/>
      <c r="F11" s="28"/>
      <c r="G11" s="28"/>
      <c r="H11" s="29">
        <f>H12</f>
        <v>28.39</v>
      </c>
      <c r="I11" s="25"/>
    </row>
    <row r="12" s="18" customFormat="1" ht="20" customHeight="1" spans="1:9">
      <c r="A12" s="23">
        <v>2.1</v>
      </c>
      <c r="B12" s="23" t="s">
        <v>123</v>
      </c>
      <c r="C12" s="23"/>
      <c r="D12" s="23" t="s">
        <v>72</v>
      </c>
      <c r="E12" s="25">
        <v>0.43</v>
      </c>
      <c r="F12" s="32">
        <v>0.01</v>
      </c>
      <c r="G12" s="33">
        <v>65.38</v>
      </c>
      <c r="H12" s="33">
        <f t="shared" ref="H12:H15" si="1">E12*(1+F12)*G12</f>
        <v>28.39</v>
      </c>
      <c r="I12" s="23" t="s">
        <v>73</v>
      </c>
    </row>
    <row r="13" s="18" customFormat="1" ht="20" customHeight="1" spans="1:9">
      <c r="A13" s="28">
        <v>3</v>
      </c>
      <c r="B13" s="28" t="s">
        <v>74</v>
      </c>
      <c r="C13" s="28"/>
      <c r="D13" s="28"/>
      <c r="E13" s="28"/>
      <c r="F13" s="28"/>
      <c r="G13" s="28"/>
      <c r="H13" s="29">
        <f>SUM(H14:H15)</f>
        <v>83.16</v>
      </c>
      <c r="I13" s="25"/>
    </row>
    <row r="14" s="18" customFormat="1" ht="20" customHeight="1" spans="1:9">
      <c r="A14" s="23">
        <v>3.1</v>
      </c>
      <c r="B14" s="23" t="s">
        <v>75</v>
      </c>
      <c r="C14" s="23"/>
      <c r="D14" s="23" t="s">
        <v>76</v>
      </c>
      <c r="E14" s="25">
        <v>0.27</v>
      </c>
      <c r="F14" s="32">
        <v>0.015</v>
      </c>
      <c r="G14" s="33">
        <v>86.73</v>
      </c>
      <c r="H14" s="33">
        <f t="shared" si="1"/>
        <v>23.77</v>
      </c>
      <c r="I14" s="23" t="s">
        <v>77</v>
      </c>
    </row>
    <row r="15" s="18" customFormat="1" ht="20" customHeight="1" spans="1:9">
      <c r="A15" s="23">
        <v>3.2</v>
      </c>
      <c r="B15" s="23" t="s">
        <v>78</v>
      </c>
      <c r="C15" s="23"/>
      <c r="D15" s="23" t="s">
        <v>76</v>
      </c>
      <c r="E15" s="25">
        <v>0.58</v>
      </c>
      <c r="F15" s="32">
        <v>0.015</v>
      </c>
      <c r="G15" s="33">
        <v>100.88</v>
      </c>
      <c r="H15" s="33">
        <f t="shared" si="1"/>
        <v>59.39</v>
      </c>
      <c r="I15" s="23" t="s">
        <v>77</v>
      </c>
    </row>
    <row r="16" s="18" customFormat="1" ht="20" customHeight="1" spans="1:9">
      <c r="A16" s="28">
        <v>4</v>
      </c>
      <c r="B16" s="28" t="s">
        <v>79</v>
      </c>
      <c r="C16" s="28"/>
      <c r="D16" s="28"/>
      <c r="E16" s="28"/>
      <c r="F16" s="28"/>
      <c r="G16" s="28"/>
      <c r="H16" s="29">
        <f>SUM(H17:H19)</f>
        <v>25.22</v>
      </c>
      <c r="I16" s="25" t="s">
        <v>80</v>
      </c>
    </row>
    <row r="17" s="18" customFormat="1" ht="20" customHeight="1" spans="1:9">
      <c r="A17" s="28">
        <v>4.1</v>
      </c>
      <c r="B17" s="30" t="s">
        <v>81</v>
      </c>
      <c r="C17" s="31"/>
      <c r="D17" s="23" t="s">
        <v>82</v>
      </c>
      <c r="E17" s="28">
        <v>2.5</v>
      </c>
      <c r="F17" s="32">
        <v>0.03</v>
      </c>
      <c r="G17" s="33">
        <v>8.41</v>
      </c>
      <c r="H17" s="33">
        <f t="shared" ref="H17:H19" si="2">E17*(1+F17)*G17</f>
        <v>21.66</v>
      </c>
      <c r="I17" s="23" t="s">
        <v>83</v>
      </c>
    </row>
    <row r="18" s="18" customFormat="1" ht="20" customHeight="1" spans="1:9">
      <c r="A18" s="28">
        <v>4.2</v>
      </c>
      <c r="B18" s="30" t="s">
        <v>84</v>
      </c>
      <c r="C18" s="31"/>
      <c r="D18" s="23" t="s">
        <v>82</v>
      </c>
      <c r="E18" s="28">
        <v>0.15</v>
      </c>
      <c r="F18" s="32">
        <v>0.03</v>
      </c>
      <c r="G18" s="33">
        <v>23.01</v>
      </c>
      <c r="H18" s="33">
        <f t="shared" si="2"/>
        <v>3.56</v>
      </c>
      <c r="I18" s="23" t="s">
        <v>85</v>
      </c>
    </row>
    <row r="19" ht="20" customHeight="1" spans="1:9">
      <c r="A19" s="28">
        <v>4.3</v>
      </c>
      <c r="B19" s="34" t="s">
        <v>86</v>
      </c>
      <c r="C19" s="34"/>
      <c r="D19" s="23" t="s">
        <v>87</v>
      </c>
      <c r="E19" s="25"/>
      <c r="F19" s="23"/>
      <c r="G19" s="25"/>
      <c r="H19" s="33">
        <f t="shared" si="2"/>
        <v>0</v>
      </c>
      <c r="I19" s="25"/>
    </row>
    <row r="20" ht="20" customHeight="1" spans="1:9">
      <c r="A20" s="28">
        <v>5</v>
      </c>
      <c r="B20" s="28" t="s">
        <v>88</v>
      </c>
      <c r="C20" s="28"/>
      <c r="D20" s="28"/>
      <c r="E20" s="28"/>
      <c r="F20" s="28"/>
      <c r="G20" s="28"/>
      <c r="H20" s="29">
        <f>SUM(H21:H24)</f>
        <v>14.05</v>
      </c>
      <c r="I20" s="25" t="s">
        <v>80</v>
      </c>
    </row>
    <row r="21" ht="20" customHeight="1" spans="1:9">
      <c r="A21" s="28">
        <v>5.1</v>
      </c>
      <c r="B21" s="30" t="s">
        <v>89</v>
      </c>
      <c r="C21" s="31"/>
      <c r="D21" s="23" t="s">
        <v>90</v>
      </c>
      <c r="E21" s="28">
        <v>3.3</v>
      </c>
      <c r="F21" s="28"/>
      <c r="G21" s="33">
        <v>1.08</v>
      </c>
      <c r="H21" s="33">
        <f>E21*(1+F21)*G21</f>
        <v>3.56</v>
      </c>
      <c r="I21" s="23" t="s">
        <v>91</v>
      </c>
    </row>
    <row r="22" ht="20" customHeight="1" spans="1:9">
      <c r="A22" s="28">
        <v>5.2</v>
      </c>
      <c r="B22" s="30" t="s">
        <v>92</v>
      </c>
      <c r="C22" s="31"/>
      <c r="D22" s="23" t="s">
        <v>90</v>
      </c>
      <c r="E22" s="28"/>
      <c r="F22" s="28"/>
      <c r="G22" s="33">
        <v>1.08</v>
      </c>
      <c r="H22" s="33">
        <f>E22*(1+F22)*G22</f>
        <v>0</v>
      </c>
      <c r="I22" s="25"/>
    </row>
    <row r="23" ht="20" customHeight="1" spans="1:9">
      <c r="A23" s="28">
        <v>5.3</v>
      </c>
      <c r="B23" s="35" t="s">
        <v>93</v>
      </c>
      <c r="C23" s="35"/>
      <c r="D23" s="23" t="s">
        <v>94</v>
      </c>
      <c r="E23" s="23">
        <v>6.93</v>
      </c>
      <c r="F23" s="23"/>
      <c r="G23" s="33">
        <v>0.07</v>
      </c>
      <c r="H23" s="33">
        <f>E23*(1+F23)*G23</f>
        <v>0.49</v>
      </c>
      <c r="I23" s="25" t="s">
        <v>80</v>
      </c>
    </row>
    <row r="24" ht="20" customHeight="1" spans="1:9">
      <c r="A24" s="28">
        <v>5.4</v>
      </c>
      <c r="B24" s="36" t="s">
        <v>95</v>
      </c>
      <c r="C24" s="37"/>
      <c r="D24" s="23" t="s">
        <v>76</v>
      </c>
      <c r="E24" s="23">
        <v>1</v>
      </c>
      <c r="F24" s="23"/>
      <c r="G24" s="33">
        <v>10</v>
      </c>
      <c r="H24" s="33">
        <f t="shared" ref="H24:H30" si="3">E24*(1+F24)*G24</f>
        <v>10</v>
      </c>
      <c r="I24" s="25"/>
    </row>
    <row r="25" ht="20" customHeight="1" spans="1:9">
      <c r="A25" s="38">
        <v>6</v>
      </c>
      <c r="B25" s="23" t="s">
        <v>96</v>
      </c>
      <c r="C25" s="23"/>
      <c r="D25" s="23" t="s">
        <v>76</v>
      </c>
      <c r="E25" s="23">
        <v>1</v>
      </c>
      <c r="F25" s="28">
        <v>0</v>
      </c>
      <c r="G25" s="29">
        <v>26</v>
      </c>
      <c r="H25" s="33">
        <f t="shared" si="3"/>
        <v>26</v>
      </c>
      <c r="I25" s="25" t="s">
        <v>80</v>
      </c>
    </row>
    <row r="26" ht="20" customHeight="1" spans="1:9">
      <c r="A26" s="28">
        <v>7</v>
      </c>
      <c r="B26" s="30" t="s">
        <v>97</v>
      </c>
      <c r="C26" s="31"/>
      <c r="D26" s="23" t="s">
        <v>76</v>
      </c>
      <c r="E26" s="23">
        <v>1</v>
      </c>
      <c r="F26" s="28">
        <v>0</v>
      </c>
      <c r="G26" s="29">
        <v>44</v>
      </c>
      <c r="H26" s="33">
        <f t="shared" si="3"/>
        <v>44</v>
      </c>
      <c r="I26" s="25" t="s">
        <v>80</v>
      </c>
    </row>
    <row r="27" ht="20" customHeight="1" spans="1:9">
      <c r="A27" s="28">
        <v>8</v>
      </c>
      <c r="B27" s="23" t="s">
        <v>98</v>
      </c>
      <c r="C27" s="23"/>
      <c r="D27" s="23" t="s">
        <v>76</v>
      </c>
      <c r="E27" s="23">
        <v>1</v>
      </c>
      <c r="F27" s="28">
        <v>0</v>
      </c>
      <c r="G27" s="29">
        <v>6</v>
      </c>
      <c r="H27" s="33">
        <f t="shared" si="3"/>
        <v>6</v>
      </c>
      <c r="I27" s="25" t="s">
        <v>80</v>
      </c>
    </row>
    <row r="28" ht="20" customHeight="1" spans="1:9">
      <c r="A28" s="23">
        <v>9</v>
      </c>
      <c r="B28" s="23" t="s">
        <v>99</v>
      </c>
      <c r="C28" s="23"/>
      <c r="D28" s="23" t="s">
        <v>76</v>
      </c>
      <c r="E28" s="23">
        <v>1</v>
      </c>
      <c r="F28" s="23">
        <v>0</v>
      </c>
      <c r="G28" s="29">
        <v>1</v>
      </c>
      <c r="H28" s="33">
        <f t="shared" si="3"/>
        <v>1</v>
      </c>
      <c r="I28" s="25" t="s">
        <v>80</v>
      </c>
    </row>
    <row r="29" ht="20" customHeight="1" spans="1:9">
      <c r="A29" s="23">
        <v>10</v>
      </c>
      <c r="B29" s="23" t="s">
        <v>100</v>
      </c>
      <c r="C29" s="23"/>
      <c r="D29" s="23" t="s">
        <v>76</v>
      </c>
      <c r="E29" s="23">
        <v>1</v>
      </c>
      <c r="F29" s="23">
        <v>0</v>
      </c>
      <c r="G29" s="39">
        <v>0</v>
      </c>
      <c r="H29" s="33">
        <f t="shared" si="3"/>
        <v>0</v>
      </c>
      <c r="I29" s="23" t="s">
        <v>101</v>
      </c>
    </row>
    <row r="30" ht="20" customHeight="1" spans="1:9">
      <c r="A30" s="23">
        <v>11</v>
      </c>
      <c r="B30" s="23" t="s">
        <v>102</v>
      </c>
      <c r="C30" s="23"/>
      <c r="D30" s="23" t="s">
        <v>76</v>
      </c>
      <c r="E30" s="23">
        <v>1</v>
      </c>
      <c r="F30" s="23">
        <v>0</v>
      </c>
      <c r="G30" s="29">
        <v>4</v>
      </c>
      <c r="H30" s="33">
        <f t="shared" si="3"/>
        <v>4</v>
      </c>
      <c r="I30" s="25" t="s">
        <v>80</v>
      </c>
    </row>
    <row r="31" ht="20" customHeight="1" spans="1:9">
      <c r="A31" s="23">
        <v>12</v>
      </c>
      <c r="B31" s="30" t="s">
        <v>103</v>
      </c>
      <c r="C31" s="31"/>
      <c r="D31" s="23" t="s">
        <v>104</v>
      </c>
      <c r="E31" s="30" t="s">
        <v>105</v>
      </c>
      <c r="F31" s="31"/>
      <c r="G31" s="33"/>
      <c r="H31" s="33">
        <f>SUM(H25:H30,H20,H16,H13,H11,H7)</f>
        <v>490.16</v>
      </c>
      <c r="I31" s="42" t="s">
        <v>106</v>
      </c>
    </row>
    <row r="32" ht="20" customHeight="1" spans="1:9">
      <c r="A32" s="23">
        <v>13</v>
      </c>
      <c r="B32" s="30" t="s">
        <v>107</v>
      </c>
      <c r="C32" s="31"/>
      <c r="D32" s="23" t="s">
        <v>104</v>
      </c>
      <c r="E32" s="30" t="s">
        <v>108</v>
      </c>
      <c r="F32" s="31"/>
      <c r="G32" s="40">
        <v>0.09</v>
      </c>
      <c r="H32" s="33">
        <f>H31*G32</f>
        <v>44.11</v>
      </c>
      <c r="I32" s="43"/>
    </row>
    <row r="33" ht="20" customHeight="1" spans="1:9">
      <c r="A33" s="23">
        <v>14</v>
      </c>
      <c r="B33" s="30" t="s">
        <v>109</v>
      </c>
      <c r="C33" s="31"/>
      <c r="D33" s="23" t="s">
        <v>104</v>
      </c>
      <c r="E33" s="30" t="s">
        <v>110</v>
      </c>
      <c r="F33" s="31"/>
      <c r="G33" s="25"/>
      <c r="H33" s="33">
        <f>H31+H32</f>
        <v>534.27</v>
      </c>
      <c r="I33" s="33"/>
    </row>
    <row r="34" ht="20" customHeight="1" spans="1:9">
      <c r="A34" s="38"/>
      <c r="B34" s="38"/>
      <c r="C34" s="38"/>
      <c r="D34" s="38"/>
      <c r="E34" s="38"/>
      <c r="F34" s="38"/>
      <c r="G34" s="41"/>
      <c r="H34" s="41"/>
      <c r="I34" s="44"/>
    </row>
    <row r="35" ht="20" customHeight="1" spans="1:9">
      <c r="A35" s="38"/>
      <c r="B35" s="38"/>
      <c r="C35" s="38"/>
      <c r="D35" s="38"/>
      <c r="E35" s="38"/>
      <c r="F35" s="38"/>
      <c r="G35" s="41"/>
      <c r="H35" s="41"/>
      <c r="I35" s="44"/>
    </row>
  </sheetData>
  <mergeCells count="42">
    <mergeCell ref="A1:I1"/>
    <mergeCell ref="B2:D2"/>
    <mergeCell ref="F2:G2"/>
    <mergeCell ref="B3:D3"/>
    <mergeCell ref="F3:G3"/>
    <mergeCell ref="B7:G7"/>
    <mergeCell ref="B8:C8"/>
    <mergeCell ref="B9:C9"/>
    <mergeCell ref="B10:C10"/>
    <mergeCell ref="B11:G11"/>
    <mergeCell ref="B12:C12"/>
    <mergeCell ref="B13:G13"/>
    <mergeCell ref="B14:C14"/>
    <mergeCell ref="B15:C15"/>
    <mergeCell ref="B16:G16"/>
    <mergeCell ref="B17:C17"/>
    <mergeCell ref="B18:C18"/>
    <mergeCell ref="B19:C19"/>
    <mergeCell ref="B20:G20"/>
    <mergeCell ref="B21:C21"/>
    <mergeCell ref="B22:C22"/>
    <mergeCell ref="B23:C23"/>
    <mergeCell ref="B24:C24"/>
    <mergeCell ref="B25:C25"/>
    <mergeCell ref="B26:C26"/>
    <mergeCell ref="B27:C27"/>
    <mergeCell ref="B28:C28"/>
    <mergeCell ref="B29:C29"/>
    <mergeCell ref="B30:C30"/>
    <mergeCell ref="B31:C31"/>
    <mergeCell ref="E31:F31"/>
    <mergeCell ref="B32:C32"/>
    <mergeCell ref="E32:F32"/>
    <mergeCell ref="B33:C33"/>
    <mergeCell ref="E33:F33"/>
    <mergeCell ref="A4:A5"/>
    <mergeCell ref="B4:B5"/>
    <mergeCell ref="C4:C5"/>
    <mergeCell ref="D4:D5"/>
    <mergeCell ref="E4:E5"/>
    <mergeCell ref="I31:I32"/>
    <mergeCell ref="H2:I5"/>
  </mergeCells>
  <printOptions horizontalCentered="1"/>
  <pageMargins left="0.590277777777778" right="0.590277777777778" top="0.60625" bottom="0.60625" header="0.5" footer="0.5"/>
  <pageSetup paperSize="9" scale="87" orientation="portrait" horizontalDpi="600"/>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18</vt:i4>
      </vt:variant>
    </vt:vector>
  </HeadingPairs>
  <TitlesOfParts>
    <vt:vector size="18" baseType="lpstr">
      <vt:lpstr>报价说明</vt:lpstr>
      <vt:lpstr>洛宁山水文苑项目8#11#楼门窗造价汇总表</vt:lpstr>
      <vt:lpstr>01</vt:lpstr>
      <vt:lpstr>02</vt:lpstr>
      <vt:lpstr>03</vt:lpstr>
      <vt:lpstr>04</vt:lpstr>
      <vt:lpstr>05</vt:lpstr>
      <vt:lpstr>06</vt:lpstr>
      <vt:lpstr>07</vt:lpstr>
      <vt:lpstr>08</vt:lpstr>
      <vt:lpstr>09</vt:lpstr>
      <vt:lpstr>10</vt:lpstr>
      <vt:lpstr>11</vt:lpstr>
      <vt:lpstr>12</vt:lpstr>
      <vt:lpstr>13</vt:lpstr>
      <vt:lpstr>14</vt:lpstr>
      <vt:lpstr>15</vt:lpstr>
      <vt:lpstr>门窗明细表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苏唐琴行</cp:lastModifiedBy>
  <dcterms:created xsi:type="dcterms:W3CDTF">2009-08-21T07:16:00Z</dcterms:created>
  <cp:lastPrinted>2018-10-25T08:19:00Z</cp:lastPrinted>
  <dcterms:modified xsi:type="dcterms:W3CDTF">2025-09-09T11:25:58Z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1BDE1F54D1A34294A2114628719384C7</vt:lpwstr>
  </property>
  <property fmtid="{D5CDD505-2E9C-101B-9397-08002B2CF9AE}" pid="4" name="KSOReadingLayout">
    <vt:bool>true</vt:bool>
  </property>
</Properties>
</file>