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12"/>
  </bookViews>
  <sheets>
    <sheet name="洛宁山水文苑项目8#11#楼门窗造价汇总表" sheetId="98" r:id="rId1"/>
    <sheet name="YTC-1" sheetId="105" r:id="rId2"/>
    <sheet name="YTC-2-1" sheetId="143" r:id="rId3"/>
    <sheet name="YTC-2-2" sheetId="144" r:id="rId4"/>
    <sheet name="YTC-3" sheetId="145" r:id="rId5"/>
  </sheets>
  <definedNames>
    <definedName name="_xlnm.Print_Titles" localSheetId="0">'洛宁山水文苑项目8#11#楼门窗造价汇总表'!$1:$3</definedName>
    <definedName name="_xlnm.Print_Area" localSheetId="1">'YTC-1'!$A$1:$I$33</definedName>
    <definedName name="_xlnm.Print_Area" localSheetId="0">'洛宁山水文苑项目8#11#楼门窗造价汇总表'!$A$1:$K$8</definedName>
    <definedName name="_xlnm.Print_Area" localSheetId="2">'YTC-2-1'!$A$1:$I$33</definedName>
    <definedName name="_xlnm.Print_Area" localSheetId="3">'YTC-2-2'!$A$1:$I$33</definedName>
    <definedName name="_xlnm.Print_Area" localSheetId="4">'YTC-3'!$A$1:$I$33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<sst xmlns="http://schemas.openxmlformats.org/spreadsheetml/2006/main" count="399" uniqueCount="97">
  <si>
    <t>洛宁山水文苑项目8#楼样板间门窗造价汇总表</t>
  </si>
  <si>
    <t>序号</t>
  </si>
  <si>
    <t>窗型</t>
  </si>
  <si>
    <t>窗号</t>
  </si>
  <si>
    <t>窗型尺寸</t>
  </si>
  <si>
    <t>总数量（个）</t>
  </si>
  <si>
    <t>总面积（m2）</t>
  </si>
  <si>
    <t>不含增值税综合单价
(元/m2)</t>
  </si>
  <si>
    <t>增值税税率
（%）</t>
  </si>
  <si>
    <t>含税合价(元)</t>
  </si>
  <si>
    <t>备注</t>
  </si>
  <si>
    <t>宽度(mm)</t>
  </si>
  <si>
    <t>高度(mm)</t>
  </si>
  <si>
    <t>①</t>
  </si>
  <si>
    <t>②</t>
  </si>
  <si>
    <t>③</t>
  </si>
  <si>
    <r>
      <rPr>
        <b/>
        <sz val="10"/>
        <rFont val="Calibri"/>
        <charset val="134"/>
      </rPr>
      <t>④</t>
    </r>
    <r>
      <rPr>
        <b/>
        <sz val="10"/>
        <rFont val="宋体"/>
        <charset val="134"/>
      </rPr>
      <t>=</t>
    </r>
    <r>
      <rPr>
        <b/>
        <sz val="10"/>
        <rFont val="Calibri"/>
        <charset val="134"/>
      </rPr>
      <t>①*②*</t>
    </r>
    <r>
      <rPr>
        <b/>
        <sz val="10"/>
        <rFont val="宋体"/>
        <charset val="134"/>
      </rPr>
      <t>（</t>
    </r>
    <r>
      <rPr>
        <b/>
        <sz val="10"/>
        <rFont val="Calibri"/>
        <charset val="134"/>
      </rPr>
      <t>1+③</t>
    </r>
    <r>
      <rPr>
        <b/>
        <sz val="10"/>
        <rFont val="宋体"/>
        <charset val="134"/>
      </rPr>
      <t>）</t>
    </r>
  </si>
  <si>
    <t>70系列断桥铝合金外平开窗</t>
  </si>
  <si>
    <t>YTC-1</t>
  </si>
  <si>
    <t>样板间</t>
  </si>
  <si>
    <t>YTC-2-1</t>
  </si>
  <si>
    <t>YTC-2-2</t>
  </si>
  <si>
    <t>YTC-3</t>
  </si>
  <si>
    <t>合计</t>
  </si>
  <si>
    <t>门窗单价分析表【YTC-01】</t>
  </si>
  <si>
    <t>名称</t>
  </si>
  <si>
    <t>70系列断桥铝合金上悬窗</t>
  </si>
  <si>
    <t>系列分类</t>
  </si>
  <si>
    <t>70系列</t>
  </si>
  <si>
    <t>详见门窗图</t>
  </si>
  <si>
    <t>门窗编号</t>
  </si>
  <si>
    <t>开启方式</t>
  </si>
  <si>
    <t>外开窗</t>
  </si>
  <si>
    <t>洞口宽
（mm)</t>
  </si>
  <si>
    <t>洞口高度
（mm)</t>
  </si>
  <si>
    <t>单樘面积</t>
  </si>
  <si>
    <t>洞口面积
（㎡）</t>
  </si>
  <si>
    <t>外框面积（㎡）</t>
  </si>
  <si>
    <t>构件名称</t>
  </si>
  <si>
    <t>单位</t>
  </si>
  <si>
    <t>每平米消耗量</t>
  </si>
  <si>
    <t>损耗</t>
  </si>
  <si>
    <t>单价（元/单位）</t>
  </si>
  <si>
    <t>合价（元/m2）</t>
  </si>
  <si>
    <t>品种、规格、产地</t>
  </si>
  <si>
    <t>型材</t>
  </si>
  <si>
    <t>型材-断桥</t>
  </si>
  <si>
    <t>kg/m2</t>
  </si>
  <si>
    <t>兴发</t>
  </si>
  <si>
    <t>型材-普铝</t>
  </si>
  <si>
    <t>型材-素材</t>
  </si>
  <si>
    <t>五金</t>
  </si>
  <si>
    <t>五金-外开</t>
  </si>
  <si>
    <t>套</t>
  </si>
  <si>
    <t>国强</t>
  </si>
  <si>
    <t>玻璃</t>
  </si>
  <si>
    <t>6mmlow-e+12A+6mm玻璃</t>
  </si>
  <si>
    <t>m2</t>
  </si>
  <si>
    <t>信义</t>
  </si>
  <si>
    <t>8mmlow-e+12A+8mm玻璃钢化</t>
  </si>
  <si>
    <t>密封材料</t>
  </si>
  <si>
    <t>按外框面积</t>
  </si>
  <si>
    <t>密封胶</t>
  </si>
  <si>
    <t>支</t>
  </si>
  <si>
    <t>杭州之江</t>
  </si>
  <si>
    <t>发泡剂</t>
  </si>
  <si>
    <t>桑莱斯</t>
  </si>
  <si>
    <t>防水砂浆塞缝</t>
  </si>
  <si>
    <t>m3</t>
  </si>
  <si>
    <t>辅材及其他</t>
  </si>
  <si>
    <t>三元乙丙胶条</t>
  </si>
  <si>
    <t>m</t>
  </si>
  <si>
    <t>开封龙亭</t>
  </si>
  <si>
    <t>玻璃密封胶条</t>
  </si>
  <si>
    <t>组角钢片</t>
  </si>
  <si>
    <t>个</t>
  </si>
  <si>
    <t>其他（螺钉、工艺盖等）</t>
  </si>
  <si>
    <t>加工制作费</t>
  </si>
  <si>
    <t>现场安装费</t>
  </si>
  <si>
    <t>按外框面积  含措施费（大玻璃吊装费）</t>
  </si>
  <si>
    <t>包装运输费</t>
  </si>
  <si>
    <t>水电费</t>
  </si>
  <si>
    <t>门窗检测及淋水试验</t>
  </si>
  <si>
    <r>
      <t xml:space="preserve">按外框面积  </t>
    </r>
    <r>
      <rPr>
        <b/>
        <sz val="9"/>
        <color rgb="FFFF0000"/>
        <rFont val="宋体"/>
        <charset val="134"/>
        <scheme val="minor"/>
      </rPr>
      <t>不含检测及淋水实验</t>
    </r>
  </si>
  <si>
    <t>成品保护费</t>
  </si>
  <si>
    <t>直接费小计</t>
  </si>
  <si>
    <t>元</t>
  </si>
  <si>
    <t>（1+2+…+11)</t>
  </si>
  <si>
    <t>按外框面积综合单价（元/㎡）</t>
  </si>
  <si>
    <t>管理费、利润</t>
  </si>
  <si>
    <t>(12)× 10 %</t>
  </si>
  <si>
    <t>不含税综合单价</t>
  </si>
  <si>
    <t>(12+13)</t>
  </si>
  <si>
    <t>门窗单价分析表【YTC-02-1】</t>
  </si>
  <si>
    <t>12mmlow-e+12A+12mm玻璃钢化</t>
  </si>
  <si>
    <t>门窗单价分析表【YTC-02-2】</t>
  </si>
  <si>
    <t>门窗单价分析表【YTC-03】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</si>
</sst>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33"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6" fontId="30" fillId="0" borderId="4">
      <alignment horizontal="right" vertical="center" wrapText="1"/>
    </xf>
    <xf numFmtId="0" fontId="1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176" fontId="30" fillId="0" borderId="4">
      <alignment horizontal="right" vertical="center" wrapText="1"/>
    </xf>
    <xf numFmtId="0" fontId="3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8" fontId="6" fillId="0" borderId="4" xfId="51" applyNumberFormat="1" applyFont="1" applyFill="1" applyBorder="1" applyAlignment="1">
      <alignment horizontal="center" vertical="center"/>
    </xf>
    <xf numFmtId="178" fontId="6" fillId="0" borderId="5" xfId="51" applyNumberFormat="1" applyFont="1" applyFill="1" applyBorder="1" applyAlignment="1">
      <alignment horizontal="center" vertical="center"/>
    </xf>
    <xf numFmtId="178" fontId="6" fillId="0" borderId="6" xfId="5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176" fontId="0" fillId="0" borderId="0" xfId="0" applyNumberFormat="1" applyFill="1">
      <alignment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176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176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176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10" fontId="0" fillId="0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湖北华鑫幕墙附件" xfId="50"/>
    <cellStyle name="常规 2_合肥万达文旅新城一期塔楼门窗测算2014.6.4（修改版）" xfId="51"/>
    <cellStyle name="表体数字 3 2 6 6" xfId="52"/>
    <cellStyle name="常规 144 4" xfId="53"/>
    <cellStyle name="?餑_x005f_x005f_x005f_x000c_睨_x005f_x005f_x005f_x0017__x005f_x005f_x005f_x000d_帼U_x005f_x005f_x005f_x0001_0_x005f_x005f_x005f_x0005_j'_x005f_x005f_x005f_x0007__x005f_x005f_x005f_x0001__x005f_x005f_x005f_x0001_ 3" xfId="54"/>
    <cellStyle name="常规 10" xfId="55"/>
    <cellStyle name="常规 2" xfId="56"/>
    <cellStyle name="常规 11" xfId="57"/>
    <cellStyle name="常规 3" xfId="58"/>
    <cellStyle name="表体数字 3 2 6 5 3 2" xfId="59"/>
    <cellStyle name="常规_6C汇总门窗统计表" xfId="60"/>
    <cellStyle name="常规_Sheet1" xfId="61"/>
    <cellStyle name="常规 2_K4地块外立面门窗工程报价清单" xfId="62"/>
    <cellStyle name="常规_型材比较" xfId="63"/>
  </cellStyles>
  <tableStyles count="0" defaultTableStyle="TableStyleMedium9" defaultPivotStyle="PivotStyleLight16"/>
  <colors>
    <mruColors>
      <color rgb="00D5539D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579755</xdr:colOff>
      <xdr:row>1</xdr:row>
      <xdr:rowOff>101600</xdr:rowOff>
    </xdr:from>
    <xdr:to>
      <xdr:col>8</xdr:col>
      <xdr:colOff>1600200</xdr:colOff>
      <xdr:row>4</xdr:row>
      <xdr:rowOff>198755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8080" y="762000"/>
          <a:ext cx="1782445" cy="1264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405447</xdr:colOff>
      <xdr:row>1</xdr:row>
      <xdr:rowOff>126047</xdr:rowOff>
    </xdr:from>
    <xdr:to>
      <xdr:col>8</xdr:col>
      <xdr:colOff>1905952</xdr:colOff>
      <xdr:row>4</xdr:row>
      <xdr:rowOff>143827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591935" y="208915"/>
          <a:ext cx="1184910" cy="2262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123190</xdr:colOff>
      <xdr:row>1</xdr:row>
      <xdr:rowOff>64135</xdr:rowOff>
    </xdr:from>
    <xdr:to>
      <xdr:col>8</xdr:col>
      <xdr:colOff>2212340</xdr:colOff>
      <xdr:row>4</xdr:row>
      <xdr:rowOff>181610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724535"/>
          <a:ext cx="2851150" cy="1284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165735</xdr:colOff>
      <xdr:row>1</xdr:row>
      <xdr:rowOff>53340</xdr:rowOff>
    </xdr:from>
    <xdr:to>
      <xdr:col>8</xdr:col>
      <xdr:colOff>2176780</xdr:colOff>
      <xdr:row>5</xdr:row>
      <xdr:rowOff>90170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4060" y="878840"/>
          <a:ext cx="2773045" cy="1508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pane ySplit="1" topLeftCell="A2" activePane="bottomLeft" state="frozen"/>
      <selection/>
      <selection pane="bottomLeft" activeCell="G15" sqref="G15"/>
    </sheetView>
  </sheetViews>
  <sheetFormatPr defaultColWidth="9" defaultRowHeight="14.25" outlineLevelRow="7"/>
  <cols>
    <col min="1" max="1" width="5.125" style="48" customWidth="1"/>
    <col min="2" max="2" width="23" style="48" customWidth="1"/>
    <col min="3" max="3" width="9.5" style="48" customWidth="1"/>
    <col min="4" max="5" width="8.875" style="48" customWidth="1"/>
    <col min="6" max="6" width="10.25" style="48" customWidth="1"/>
    <col min="7" max="7" width="11.375" style="48" customWidth="1"/>
    <col min="8" max="8" width="11.125" style="48" customWidth="1"/>
    <col min="9" max="9" width="11" style="48" customWidth="1"/>
    <col min="10" max="10" width="14.625" style="48" customWidth="1"/>
    <col min="11" max="11" width="12.875" style="48"/>
    <col min="12" max="13" width="9" style="48"/>
    <col min="14" max="14" width="10.375" style="48"/>
    <col min="15" max="16384" width="9" style="48"/>
  </cols>
  <sheetData>
    <row r="1" ht="58" customHeight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="46" customFormat="1" ht="36" spans="1:11">
      <c r="A2" s="49" t="s">
        <v>1</v>
      </c>
      <c r="B2" s="50" t="s">
        <v>2</v>
      </c>
      <c r="C2" s="51" t="s">
        <v>3</v>
      </c>
      <c r="D2" s="50" t="s">
        <v>4</v>
      </c>
      <c r="E2" s="50"/>
      <c r="F2" s="52" t="s">
        <v>5</v>
      </c>
      <c r="G2" s="53" t="s">
        <v>6</v>
      </c>
      <c r="H2" s="52" t="s">
        <v>7</v>
      </c>
      <c r="I2" s="52" t="s">
        <v>8</v>
      </c>
      <c r="J2" s="52" t="s">
        <v>9</v>
      </c>
      <c r="K2" s="66" t="s">
        <v>10</v>
      </c>
    </row>
    <row r="3" s="46" customFormat="1" ht="25.5" spans="1:11">
      <c r="A3" s="54"/>
      <c r="B3" s="55"/>
      <c r="C3" s="56"/>
      <c r="D3" s="55" t="s">
        <v>11</v>
      </c>
      <c r="E3" s="55" t="s">
        <v>12</v>
      </c>
      <c r="F3" s="57"/>
      <c r="G3" s="55" t="s">
        <v>13</v>
      </c>
      <c r="H3" s="58" t="s">
        <v>14</v>
      </c>
      <c r="I3" s="58" t="s">
        <v>15</v>
      </c>
      <c r="J3" s="58" t="s">
        <v>16</v>
      </c>
      <c r="K3" s="67"/>
    </row>
    <row r="4" s="47" customFormat="1" ht="23" customHeight="1" spans="1:11">
      <c r="A4" s="59">
        <v>1</v>
      </c>
      <c r="B4" s="60" t="s">
        <v>17</v>
      </c>
      <c r="C4" s="60" t="s">
        <v>18</v>
      </c>
      <c r="D4" s="60">
        <v>3800</v>
      </c>
      <c r="E4" s="60">
        <v>2100</v>
      </c>
      <c r="F4" s="60">
        <v>1</v>
      </c>
      <c r="G4" s="61">
        <f>F4*E4*D4/1000000</f>
        <v>7.98</v>
      </c>
      <c r="H4" s="62">
        <f>'YTC-1'!H33</f>
        <v>522.25</v>
      </c>
      <c r="I4" s="68">
        <v>0.118</v>
      </c>
      <c r="J4" s="62">
        <f>G4*H4*(1+I4)</f>
        <v>4659.33</v>
      </c>
      <c r="K4" s="69" t="s">
        <v>19</v>
      </c>
    </row>
    <row r="5" s="47" customFormat="1" ht="23" customHeight="1" spans="1:11">
      <c r="A5" s="59">
        <v>2</v>
      </c>
      <c r="B5" s="60"/>
      <c r="C5" s="60" t="s">
        <v>20</v>
      </c>
      <c r="D5" s="60">
        <v>7600</v>
      </c>
      <c r="E5" s="60">
        <v>2400</v>
      </c>
      <c r="F5" s="60">
        <v>1</v>
      </c>
      <c r="G5" s="61">
        <f>F5*E5*D5/1000000</f>
        <v>18.24</v>
      </c>
      <c r="H5" s="62">
        <f>'YTC-2-1'!H33</f>
        <v>571.82</v>
      </c>
      <c r="I5" s="68">
        <f>I4</f>
        <v>0.118</v>
      </c>
      <c r="J5" s="62">
        <f>G5*H5*(1+I5)</f>
        <v>11660.74</v>
      </c>
      <c r="K5" s="69" t="s">
        <v>19</v>
      </c>
    </row>
    <row r="6" s="47" customFormat="1" ht="23" customHeight="1" spans="1:11">
      <c r="A6" s="59">
        <v>3</v>
      </c>
      <c r="B6" s="60"/>
      <c r="C6" s="60" t="s">
        <v>21</v>
      </c>
      <c r="D6" s="60">
        <v>7600</v>
      </c>
      <c r="E6" s="60">
        <v>2400</v>
      </c>
      <c r="F6" s="60">
        <v>1</v>
      </c>
      <c r="G6" s="61">
        <f>F6*E6*D6/1000000</f>
        <v>18.24</v>
      </c>
      <c r="H6" s="62">
        <f>'YTC-2-2'!H33</f>
        <v>572.47</v>
      </c>
      <c r="I6" s="68">
        <f>I5</f>
        <v>0.118</v>
      </c>
      <c r="J6" s="62">
        <f>G6*H6*(1+I6)</f>
        <v>11673.99</v>
      </c>
      <c r="K6" s="69" t="s">
        <v>19</v>
      </c>
    </row>
    <row r="7" s="47" customFormat="1" ht="23" customHeight="1" spans="1:11">
      <c r="A7" s="59">
        <v>4</v>
      </c>
      <c r="B7" s="60"/>
      <c r="C7" s="60" t="s">
        <v>22</v>
      </c>
      <c r="D7" s="60">
        <v>5550</v>
      </c>
      <c r="E7" s="60">
        <v>2100</v>
      </c>
      <c r="F7" s="60">
        <v>1</v>
      </c>
      <c r="G7" s="61">
        <f>F7*E7*D7/1000000</f>
        <v>11.66</v>
      </c>
      <c r="H7" s="62">
        <f>'YTC-3'!H33</f>
        <v>520.71</v>
      </c>
      <c r="I7" s="68">
        <f>I6</f>
        <v>0.118</v>
      </c>
      <c r="J7" s="62">
        <f>G7*H7*(1+I7)</f>
        <v>6787.91</v>
      </c>
      <c r="K7" s="69" t="s">
        <v>19</v>
      </c>
    </row>
    <row r="8" s="46" customFormat="1" ht="23" customHeight="1" spans="1:11">
      <c r="A8" s="63">
        <v>5</v>
      </c>
      <c r="B8" s="64" t="s">
        <v>23</v>
      </c>
      <c r="C8" s="64"/>
      <c r="D8" s="64"/>
      <c r="E8" s="64"/>
      <c r="F8" s="64"/>
      <c r="G8" s="64">
        <f>SUM(G4:G7)</f>
        <v>56.12</v>
      </c>
      <c r="H8" s="65">
        <f>J8/G8</f>
        <v>619.78</v>
      </c>
      <c r="I8" s="70"/>
      <c r="J8" s="65">
        <f>SUM(J4:J7)</f>
        <v>34781.97</v>
      </c>
      <c r="K8" s="71"/>
    </row>
  </sheetData>
  <sheetProtection selectLockedCells="1"/>
  <mergeCells count="8">
    <mergeCell ref="A1:K1"/>
    <mergeCell ref="D2:E2"/>
    <mergeCell ref="A2:A3"/>
    <mergeCell ref="B2:B3"/>
    <mergeCell ref="B4:B7"/>
    <mergeCell ref="C2:C3"/>
    <mergeCell ref="F2:F3"/>
    <mergeCell ref="K2:K3"/>
  </mergeCells>
  <printOptions horizontalCentered="1"/>
  <pageMargins left="0.393055555555556" right="0.393055555555556" top="0.472222222222222" bottom="0.472222222222222" header="0.511805555555556" footer="0.511805555555556"/>
  <pageSetup paperSize="9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zoomScaleSheetLayoutView="90" topLeftCell="A9" workbookViewId="0">
      <selection activeCell="I29" sqref="B29:I29"/>
    </sheetView>
  </sheetViews>
  <sheetFormatPr defaultColWidth="8.75" defaultRowHeight="14.25"/>
  <cols>
    <col min="1" max="1" width="7.5" style="2" customWidth="1"/>
    <col min="2" max="2" width="8.75" style="2"/>
    <col min="3" max="3" width="14.5" style="2" customWidth="1"/>
    <col min="4" max="4" width="7.625" style="2" customWidth="1"/>
    <col min="5" max="5" width="10.75" style="2" customWidth="1"/>
    <col min="6" max="6" width="13.5" style="2" customWidth="1"/>
    <col min="7" max="7" width="11.5" style="2" customWidth="1"/>
    <col min="8" max="8" width="10" style="2" customWidth="1"/>
    <col min="9" max="9" width="30.9666666666667" style="2" customWidth="1"/>
    <col min="10" max="10" width="13.75" style="2"/>
    <col min="11" max="16384" width="8.75" style="2"/>
  </cols>
  <sheetData>
    <row r="1" ht="52" customHeight="1" spans="1:9">
      <c r="A1" s="3" t="s">
        <v>24</v>
      </c>
      <c r="B1" s="4"/>
      <c r="C1" s="4"/>
      <c r="D1" s="4"/>
      <c r="E1" s="4"/>
      <c r="F1" s="4"/>
      <c r="G1" s="4"/>
      <c r="H1" s="4"/>
      <c r="I1" s="4"/>
    </row>
    <row r="2" s="1" customFormat="1" ht="30.95" customHeight="1" spans="1:9">
      <c r="A2" s="5" t="s">
        <v>25</v>
      </c>
      <c r="B2" s="6" t="s">
        <v>26</v>
      </c>
      <c r="C2" s="6"/>
      <c r="D2" s="6"/>
      <c r="E2" s="6" t="s">
        <v>27</v>
      </c>
      <c r="F2" s="6" t="s">
        <v>28</v>
      </c>
      <c r="G2" s="6"/>
      <c r="H2" s="6" t="s">
        <v>29</v>
      </c>
      <c r="I2" s="37"/>
    </row>
    <row r="3" s="1" customFormat="1" ht="30.95" customHeight="1" spans="1:9">
      <c r="A3" s="7" t="s">
        <v>30</v>
      </c>
      <c r="B3" s="8" t="str">
        <f>'洛宁山水文苑项目8#11#楼门窗造价汇总表'!C4</f>
        <v>YTC-1</v>
      </c>
      <c r="C3" s="8"/>
      <c r="D3" s="8"/>
      <c r="E3" s="8" t="s">
        <v>31</v>
      </c>
      <c r="F3" s="8" t="s">
        <v>32</v>
      </c>
      <c r="G3" s="8"/>
      <c r="H3" s="8"/>
      <c r="I3" s="38"/>
    </row>
    <row r="4" s="1" customFormat="1" ht="30" customHeight="1" spans="1:9">
      <c r="A4" s="9" t="s">
        <v>33</v>
      </c>
      <c r="B4" s="8">
        <f>'洛宁山水文苑项目8#11#楼门窗造价汇总表'!D4</f>
        <v>3800</v>
      </c>
      <c r="C4" s="10" t="s">
        <v>34</v>
      </c>
      <c r="D4" s="8">
        <f>'洛宁山水文苑项目8#11#楼门窗造价汇总表'!E4</f>
        <v>2100</v>
      </c>
      <c r="E4" s="8" t="s">
        <v>35</v>
      </c>
      <c r="F4" s="8">
        <f>F5</f>
        <v>7.98</v>
      </c>
      <c r="G4" s="11" t="s">
        <v>36</v>
      </c>
      <c r="H4" s="8"/>
      <c r="I4" s="38"/>
    </row>
    <row r="5" s="1" customFormat="1" ht="24" customHeight="1" spans="1:9">
      <c r="A5" s="9"/>
      <c r="B5" s="8"/>
      <c r="C5" s="10"/>
      <c r="D5" s="8"/>
      <c r="E5" s="8"/>
      <c r="F5" s="12">
        <f>'洛宁山水文苑项目8#11#楼门窗造价汇总表'!G4</f>
        <v>7.98</v>
      </c>
      <c r="G5" s="13" t="s">
        <v>37</v>
      </c>
      <c r="H5" s="8"/>
      <c r="I5" s="38"/>
    </row>
    <row r="6" s="1" customFormat="1" ht="30" customHeight="1" spans="1:9">
      <c r="A6" s="7" t="s">
        <v>1</v>
      </c>
      <c r="B6" s="8" t="s">
        <v>38</v>
      </c>
      <c r="C6" s="8"/>
      <c r="D6" s="8" t="s">
        <v>39</v>
      </c>
      <c r="E6" s="8" t="s">
        <v>40</v>
      </c>
      <c r="F6" s="8" t="s">
        <v>41</v>
      </c>
      <c r="G6" s="11" t="s">
        <v>42</v>
      </c>
      <c r="H6" s="11" t="s">
        <v>43</v>
      </c>
      <c r="I6" s="39" t="s">
        <v>44</v>
      </c>
    </row>
    <row r="7" s="1" customFormat="1" ht="20" customHeight="1" spans="1:9">
      <c r="A7" s="14">
        <v>1</v>
      </c>
      <c r="B7" s="15" t="s">
        <v>45</v>
      </c>
      <c r="C7" s="15"/>
      <c r="D7" s="15"/>
      <c r="E7" s="15"/>
      <c r="F7" s="15"/>
      <c r="G7" s="15"/>
      <c r="H7" s="16">
        <f>SUM(H8:H10)</f>
        <v>204.58</v>
      </c>
      <c r="I7" s="40"/>
    </row>
    <row r="8" s="1" customFormat="1" ht="20" customHeight="1" spans="1:9">
      <c r="A8" s="7">
        <v>1.1</v>
      </c>
      <c r="B8" s="17" t="s">
        <v>46</v>
      </c>
      <c r="C8" s="18"/>
      <c r="D8" s="8" t="s">
        <v>47</v>
      </c>
      <c r="E8" s="11">
        <v>6.22</v>
      </c>
      <c r="F8" s="19">
        <v>0.1</v>
      </c>
      <c r="G8" s="20">
        <v>25.88</v>
      </c>
      <c r="H8" s="20">
        <f t="shared" ref="H8:H10" si="0">E8*(1+F8)*G8</f>
        <v>177.07</v>
      </c>
      <c r="I8" s="38" t="s">
        <v>48</v>
      </c>
    </row>
    <row r="9" s="1" customFormat="1" ht="20" customHeight="1" spans="1:9">
      <c r="A9" s="7">
        <v>1.2</v>
      </c>
      <c r="B9" s="17" t="s">
        <v>49</v>
      </c>
      <c r="C9" s="18"/>
      <c r="D9" s="8" t="s">
        <v>47</v>
      </c>
      <c r="E9" s="11">
        <v>0.73</v>
      </c>
      <c r="F9" s="19">
        <v>0.1</v>
      </c>
      <c r="G9" s="20">
        <v>25</v>
      </c>
      <c r="H9" s="20">
        <f t="shared" si="0"/>
        <v>20.08</v>
      </c>
      <c r="I9" s="38" t="s">
        <v>48</v>
      </c>
    </row>
    <row r="10" s="1" customFormat="1" ht="20" customHeight="1" spans="1:9">
      <c r="A10" s="7">
        <v>1.3</v>
      </c>
      <c r="B10" s="8" t="s">
        <v>50</v>
      </c>
      <c r="C10" s="8"/>
      <c r="D10" s="8" t="s">
        <v>47</v>
      </c>
      <c r="E10" s="11">
        <v>0.28</v>
      </c>
      <c r="F10" s="19">
        <v>0.1</v>
      </c>
      <c r="G10" s="20">
        <v>24.12</v>
      </c>
      <c r="H10" s="20">
        <f t="shared" si="0"/>
        <v>7.43</v>
      </c>
      <c r="I10" s="38" t="s">
        <v>48</v>
      </c>
    </row>
    <row r="11" s="1" customFormat="1" ht="20" customHeight="1" spans="1:9">
      <c r="A11" s="14">
        <v>2</v>
      </c>
      <c r="B11" s="15" t="s">
        <v>51</v>
      </c>
      <c r="C11" s="15"/>
      <c r="D11" s="15"/>
      <c r="E11" s="15"/>
      <c r="F11" s="15"/>
      <c r="G11" s="15"/>
      <c r="H11" s="16">
        <f>H12</f>
        <v>17.17</v>
      </c>
      <c r="I11" s="40"/>
    </row>
    <row r="12" s="1" customFormat="1" ht="20" customHeight="1" spans="1:9">
      <c r="A12" s="7">
        <v>2.1</v>
      </c>
      <c r="B12" s="8" t="s">
        <v>52</v>
      </c>
      <c r="C12" s="8"/>
      <c r="D12" s="8" t="s">
        <v>53</v>
      </c>
      <c r="E12" s="11">
        <v>0.26</v>
      </c>
      <c r="F12" s="19">
        <v>0.01</v>
      </c>
      <c r="G12" s="20">
        <v>65.38</v>
      </c>
      <c r="H12" s="20">
        <f t="shared" ref="H12:H15" si="1">E12*(1+F12)*G12</f>
        <v>17.17</v>
      </c>
      <c r="I12" s="38" t="s">
        <v>54</v>
      </c>
    </row>
    <row r="13" s="1" customFormat="1" ht="20" customHeight="1" spans="1:9">
      <c r="A13" s="14">
        <v>3</v>
      </c>
      <c r="B13" s="15" t="s">
        <v>55</v>
      </c>
      <c r="C13" s="15"/>
      <c r="D13" s="15"/>
      <c r="E13" s="15"/>
      <c r="F13" s="15"/>
      <c r="G13" s="15"/>
      <c r="H13" s="16">
        <f>SUM(H14:H15)</f>
        <v>120.38</v>
      </c>
      <c r="I13" s="40"/>
    </row>
    <row r="14" s="1" customFormat="1" ht="20" customHeight="1" spans="1:9">
      <c r="A14" s="7">
        <v>3.1</v>
      </c>
      <c r="B14" s="8" t="s">
        <v>56</v>
      </c>
      <c r="C14" s="8"/>
      <c r="D14" s="8" t="s">
        <v>57</v>
      </c>
      <c r="E14" s="11">
        <v>0.31</v>
      </c>
      <c r="F14" s="19">
        <v>0.02</v>
      </c>
      <c r="G14" s="20">
        <v>100.88</v>
      </c>
      <c r="H14" s="20">
        <f t="shared" si="1"/>
        <v>31.9</v>
      </c>
      <c r="I14" s="38" t="s">
        <v>58</v>
      </c>
    </row>
    <row r="15" s="1" customFormat="1" ht="20" customHeight="1" spans="1:9">
      <c r="A15" s="7">
        <v>3.2</v>
      </c>
      <c r="B15" s="8" t="s">
        <v>59</v>
      </c>
      <c r="C15" s="8"/>
      <c r="D15" s="8" t="s">
        <v>57</v>
      </c>
      <c r="E15" s="11">
        <v>0.61</v>
      </c>
      <c r="F15" s="19">
        <v>0.02</v>
      </c>
      <c r="G15" s="20">
        <v>142.2</v>
      </c>
      <c r="H15" s="20">
        <f t="shared" si="1"/>
        <v>88.48</v>
      </c>
      <c r="I15" s="38" t="s">
        <v>58</v>
      </c>
    </row>
    <row r="16" s="1" customFormat="1" ht="20" customHeight="1" spans="1:9">
      <c r="A16" s="14">
        <v>4</v>
      </c>
      <c r="B16" s="15" t="s">
        <v>60</v>
      </c>
      <c r="C16" s="15"/>
      <c r="D16" s="15"/>
      <c r="E16" s="15"/>
      <c r="F16" s="15"/>
      <c r="G16" s="15"/>
      <c r="H16" s="16">
        <f>SUM(H17:H19)</f>
        <v>25.22</v>
      </c>
      <c r="I16" s="40" t="s">
        <v>61</v>
      </c>
    </row>
    <row r="17" s="1" customFormat="1" ht="20" customHeight="1" spans="1:9">
      <c r="A17" s="14">
        <v>4.1</v>
      </c>
      <c r="B17" s="17" t="s">
        <v>62</v>
      </c>
      <c r="C17" s="18"/>
      <c r="D17" s="8" t="s">
        <v>63</v>
      </c>
      <c r="E17" s="15">
        <v>2.5</v>
      </c>
      <c r="F17" s="19">
        <v>0.03</v>
      </c>
      <c r="G17" s="20">
        <v>8.41</v>
      </c>
      <c r="H17" s="20">
        <f t="shared" ref="H17:H19" si="2">E17*(1+F17)*G17</f>
        <v>21.66</v>
      </c>
      <c r="I17" s="38" t="s">
        <v>64</v>
      </c>
    </row>
    <row r="18" s="1" customFormat="1" ht="20" customHeight="1" spans="1:9">
      <c r="A18" s="14">
        <v>4.2</v>
      </c>
      <c r="B18" s="17" t="s">
        <v>65</v>
      </c>
      <c r="C18" s="18"/>
      <c r="D18" s="8" t="s">
        <v>63</v>
      </c>
      <c r="E18" s="15">
        <v>0.15</v>
      </c>
      <c r="F18" s="19">
        <v>0.03</v>
      </c>
      <c r="G18" s="20">
        <v>23.01</v>
      </c>
      <c r="H18" s="20">
        <f t="shared" si="2"/>
        <v>3.56</v>
      </c>
      <c r="I18" s="38" t="s">
        <v>66</v>
      </c>
    </row>
    <row r="19" ht="20" customHeight="1" spans="1:10">
      <c r="A19" s="14">
        <v>4.3</v>
      </c>
      <c r="B19" s="22" t="s">
        <v>67</v>
      </c>
      <c r="C19" s="22"/>
      <c r="D19" s="8" t="s">
        <v>68</v>
      </c>
      <c r="E19" s="11"/>
      <c r="F19" s="8"/>
      <c r="G19" s="11"/>
      <c r="H19" s="20">
        <f t="shared" si="2"/>
        <v>0</v>
      </c>
      <c r="I19" s="40"/>
      <c r="J19" s="45"/>
    </row>
    <row r="20" ht="20" customHeight="1" spans="1:10">
      <c r="A20" s="14">
        <v>5</v>
      </c>
      <c r="B20" s="15" t="s">
        <v>69</v>
      </c>
      <c r="C20" s="15"/>
      <c r="D20" s="15"/>
      <c r="E20" s="15"/>
      <c r="F20" s="15"/>
      <c r="G20" s="15"/>
      <c r="H20" s="16">
        <f>SUM(H21:H24)</f>
        <v>11.42</v>
      </c>
      <c r="I20" s="40" t="s">
        <v>61</v>
      </c>
      <c r="J20" s="45"/>
    </row>
    <row r="21" ht="20" customHeight="1" spans="1:9">
      <c r="A21" s="14">
        <v>5.1</v>
      </c>
      <c r="B21" s="17" t="s">
        <v>70</v>
      </c>
      <c r="C21" s="18"/>
      <c r="D21" s="8" t="s">
        <v>71</v>
      </c>
      <c r="E21" s="23">
        <f>(700+1600)*2/1000/F5*2</f>
        <v>1.15</v>
      </c>
      <c r="F21" s="15"/>
      <c r="G21" s="20">
        <v>1.08</v>
      </c>
      <c r="H21" s="20">
        <f>E21*(1+F21)*G21</f>
        <v>1.24</v>
      </c>
      <c r="I21" s="38" t="s">
        <v>72</v>
      </c>
    </row>
    <row r="22" ht="20" customHeight="1" spans="1:9">
      <c r="A22" s="14">
        <v>5.2</v>
      </c>
      <c r="B22" s="17" t="s">
        <v>73</v>
      </c>
      <c r="C22" s="18"/>
      <c r="D22" s="8" t="s">
        <v>71</v>
      </c>
      <c r="E22" s="15">
        <v>0</v>
      </c>
      <c r="F22" s="15"/>
      <c r="G22" s="20">
        <v>1.08</v>
      </c>
      <c r="H22" s="20">
        <f>E22*(1+F22)*G22</f>
        <v>0</v>
      </c>
      <c r="I22" s="40"/>
    </row>
    <row r="23" ht="20" customHeight="1" spans="1:9">
      <c r="A23" s="14">
        <v>5.3</v>
      </c>
      <c r="B23" s="24" t="s">
        <v>74</v>
      </c>
      <c r="C23" s="24"/>
      <c r="D23" s="8" t="s">
        <v>75</v>
      </c>
      <c r="E23" s="12">
        <f>(4+8+8)/F5</f>
        <v>2.51</v>
      </c>
      <c r="F23" s="8"/>
      <c r="G23" s="20">
        <v>0.07</v>
      </c>
      <c r="H23" s="20">
        <f>E23*(1+F23)*G23</f>
        <v>0.18</v>
      </c>
      <c r="I23" s="40" t="s">
        <v>61</v>
      </c>
    </row>
    <row r="24" ht="20" customHeight="1" spans="1:9">
      <c r="A24" s="14">
        <v>5.4</v>
      </c>
      <c r="B24" s="25" t="s">
        <v>76</v>
      </c>
      <c r="C24" s="26"/>
      <c r="D24" s="8" t="s">
        <v>57</v>
      </c>
      <c r="E24" s="8">
        <v>1</v>
      </c>
      <c r="F24" s="8"/>
      <c r="G24" s="20">
        <v>10</v>
      </c>
      <c r="H24" s="20">
        <f t="shared" ref="H24:H30" si="3">E24*(1+F24)*G24</f>
        <v>10</v>
      </c>
      <c r="I24" s="40"/>
    </row>
    <row r="25" ht="20" customHeight="1" spans="1:9">
      <c r="A25" s="27">
        <v>6</v>
      </c>
      <c r="B25" s="8" t="s">
        <v>77</v>
      </c>
      <c r="C25" s="8"/>
      <c r="D25" s="8" t="s">
        <v>57</v>
      </c>
      <c r="E25" s="8">
        <v>1</v>
      </c>
      <c r="F25" s="15">
        <v>0</v>
      </c>
      <c r="G25" s="16">
        <v>26</v>
      </c>
      <c r="H25" s="20">
        <f t="shared" si="3"/>
        <v>26</v>
      </c>
      <c r="I25" s="40" t="s">
        <v>61</v>
      </c>
    </row>
    <row r="26" ht="20" customHeight="1" spans="1:9">
      <c r="A26" s="14">
        <v>7</v>
      </c>
      <c r="B26" s="17" t="s">
        <v>78</v>
      </c>
      <c r="C26" s="18"/>
      <c r="D26" s="8" t="s">
        <v>57</v>
      </c>
      <c r="E26" s="8">
        <v>1</v>
      </c>
      <c r="F26" s="15">
        <v>0</v>
      </c>
      <c r="G26" s="16">
        <f>44+15</f>
        <v>59</v>
      </c>
      <c r="H26" s="20">
        <f t="shared" si="3"/>
        <v>59</v>
      </c>
      <c r="I26" s="40" t="s">
        <v>79</v>
      </c>
    </row>
    <row r="27" ht="20" customHeight="1" spans="1:9">
      <c r="A27" s="14">
        <v>8</v>
      </c>
      <c r="B27" s="8" t="s">
        <v>80</v>
      </c>
      <c r="C27" s="8"/>
      <c r="D27" s="8" t="s">
        <v>57</v>
      </c>
      <c r="E27" s="8">
        <v>1</v>
      </c>
      <c r="F27" s="15">
        <v>0</v>
      </c>
      <c r="G27" s="16">
        <v>6</v>
      </c>
      <c r="H27" s="20">
        <f t="shared" si="3"/>
        <v>6</v>
      </c>
      <c r="I27" s="40" t="s">
        <v>61</v>
      </c>
    </row>
    <row r="28" ht="20" customHeight="1" spans="1:9">
      <c r="A28" s="7">
        <v>9</v>
      </c>
      <c r="B28" s="8" t="s">
        <v>81</v>
      </c>
      <c r="C28" s="8"/>
      <c r="D28" s="8" t="s">
        <v>57</v>
      </c>
      <c r="E28" s="8">
        <v>1</v>
      </c>
      <c r="F28" s="8">
        <v>0</v>
      </c>
      <c r="G28" s="16">
        <v>1</v>
      </c>
      <c r="H28" s="20">
        <f t="shared" si="3"/>
        <v>1</v>
      </c>
      <c r="I28" s="40" t="s">
        <v>61</v>
      </c>
    </row>
    <row r="29" ht="20" customHeight="1" spans="1:9">
      <c r="A29" s="7">
        <v>10</v>
      </c>
      <c r="B29" s="8" t="s">
        <v>82</v>
      </c>
      <c r="C29" s="8"/>
      <c r="D29" s="8" t="s">
        <v>57</v>
      </c>
      <c r="E29" s="8">
        <v>1</v>
      </c>
      <c r="F29" s="8">
        <v>0</v>
      </c>
      <c r="G29" s="16">
        <v>0</v>
      </c>
      <c r="H29" s="20">
        <f t="shared" si="3"/>
        <v>0</v>
      </c>
      <c r="I29" s="40" t="s">
        <v>83</v>
      </c>
    </row>
    <row r="30" ht="20" customHeight="1" spans="1:9">
      <c r="A30" s="7">
        <v>11</v>
      </c>
      <c r="B30" s="8" t="s">
        <v>84</v>
      </c>
      <c r="C30" s="8"/>
      <c r="D30" s="8" t="s">
        <v>57</v>
      </c>
      <c r="E30" s="8">
        <v>1</v>
      </c>
      <c r="F30" s="8">
        <v>0</v>
      </c>
      <c r="G30" s="16">
        <v>4</v>
      </c>
      <c r="H30" s="20">
        <f t="shared" si="3"/>
        <v>4</v>
      </c>
      <c r="I30" s="40" t="s">
        <v>61</v>
      </c>
    </row>
    <row r="31" ht="20" customHeight="1" spans="1:9">
      <c r="A31" s="7">
        <v>12</v>
      </c>
      <c r="B31" s="17" t="s">
        <v>85</v>
      </c>
      <c r="C31" s="18"/>
      <c r="D31" s="8" t="s">
        <v>86</v>
      </c>
      <c r="E31" s="17" t="s">
        <v>87</v>
      </c>
      <c r="F31" s="18"/>
      <c r="G31" s="20"/>
      <c r="H31" s="20">
        <f>SUM(H25:H30,H20,H16,H13,H11,H7)</f>
        <v>474.77</v>
      </c>
      <c r="I31" s="41" t="s">
        <v>88</v>
      </c>
    </row>
    <row r="32" ht="20" customHeight="1" spans="1:9">
      <c r="A32" s="7">
        <v>13</v>
      </c>
      <c r="B32" s="17" t="s">
        <v>89</v>
      </c>
      <c r="C32" s="18"/>
      <c r="D32" s="8" t="s">
        <v>86</v>
      </c>
      <c r="E32" s="17" t="s">
        <v>90</v>
      </c>
      <c r="F32" s="18"/>
      <c r="G32" s="28">
        <v>0.1</v>
      </c>
      <c r="H32" s="20">
        <f>H31*G32</f>
        <v>47.48</v>
      </c>
      <c r="I32" s="42"/>
    </row>
    <row r="33" ht="20" customHeight="1" spans="1:9">
      <c r="A33" s="29">
        <v>14</v>
      </c>
      <c r="B33" s="30" t="s">
        <v>91</v>
      </c>
      <c r="C33" s="31"/>
      <c r="D33" s="32" t="s">
        <v>86</v>
      </c>
      <c r="E33" s="30" t="s">
        <v>92</v>
      </c>
      <c r="F33" s="31"/>
      <c r="G33" s="33"/>
      <c r="H33" s="34">
        <f>H31+H32</f>
        <v>522.25</v>
      </c>
      <c r="I33" s="43"/>
    </row>
    <row r="34" ht="20" customHeight="1" spans="1:9">
      <c r="A34" s="35"/>
      <c r="B34" s="35"/>
      <c r="C34" s="35"/>
      <c r="D34" s="35"/>
      <c r="E34" s="35"/>
      <c r="F34" s="35"/>
      <c r="G34" s="36"/>
      <c r="H34" s="36"/>
      <c r="I34" s="44"/>
    </row>
    <row r="35" ht="20" customHeight="1" spans="1:9">
      <c r="A35" s="35"/>
      <c r="B35" s="35"/>
      <c r="C35" s="35"/>
      <c r="D35" s="35"/>
      <c r="E35" s="35"/>
      <c r="F35" s="35"/>
      <c r="G35" s="36"/>
      <c r="H35" s="36"/>
      <c r="I35" s="44"/>
    </row>
  </sheetData>
  <mergeCells count="42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G11"/>
    <mergeCell ref="B12:C12"/>
    <mergeCell ref="B13:G13"/>
    <mergeCell ref="B14:C14"/>
    <mergeCell ref="B15:C15"/>
    <mergeCell ref="B16:G16"/>
    <mergeCell ref="B17:C17"/>
    <mergeCell ref="B18:C18"/>
    <mergeCell ref="B19:C19"/>
    <mergeCell ref="B20:G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E31:F31"/>
    <mergeCell ref="B32:C32"/>
    <mergeCell ref="E32:F32"/>
    <mergeCell ref="B33:C33"/>
    <mergeCell ref="E33:F33"/>
    <mergeCell ref="A4:A5"/>
    <mergeCell ref="B4:B5"/>
    <mergeCell ref="C4:C5"/>
    <mergeCell ref="D4:D5"/>
    <mergeCell ref="E4:E5"/>
    <mergeCell ref="I31:I32"/>
    <mergeCell ref="H2:I5"/>
  </mergeCells>
  <printOptions horizontalCentered="1"/>
  <pageMargins left="0.590277777777778" right="0.590277777777778" top="0.60625" bottom="0.60625" header="0.5" footer="0.5"/>
  <pageSetup paperSize="9" scale="72" orientation="portrait" horizontalDpi="6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SheetLayoutView="90" topLeftCell="A9" workbookViewId="0">
      <selection activeCell="B29" sqref="B29:I29"/>
    </sheetView>
  </sheetViews>
  <sheetFormatPr defaultColWidth="8.75" defaultRowHeight="14.25"/>
  <cols>
    <col min="1" max="1" width="7.5" style="2" customWidth="1"/>
    <col min="2" max="2" width="8.75" style="2"/>
    <col min="3" max="3" width="14.5" style="2" customWidth="1"/>
    <col min="4" max="4" width="7.625" style="2" customWidth="1"/>
    <col min="5" max="5" width="10.75" style="2" customWidth="1"/>
    <col min="6" max="6" width="13.5" style="2" customWidth="1"/>
    <col min="7" max="7" width="11.5" style="2" customWidth="1"/>
    <col min="8" max="8" width="10" style="2" customWidth="1"/>
    <col min="9" max="9" width="30.9666666666667" style="2" customWidth="1"/>
    <col min="10" max="16384" width="8.75" style="2"/>
  </cols>
  <sheetData>
    <row r="1" ht="49" customHeight="1" spans="1:9">
      <c r="A1" s="3" t="s">
        <v>93</v>
      </c>
      <c r="B1" s="4"/>
      <c r="C1" s="4"/>
      <c r="D1" s="4"/>
      <c r="E1" s="4"/>
      <c r="F1" s="4"/>
      <c r="G1" s="4"/>
      <c r="H1" s="4"/>
      <c r="I1" s="4"/>
    </row>
    <row r="2" s="1" customFormat="1" ht="30.95" customHeight="1" spans="1:9">
      <c r="A2" s="5" t="s">
        <v>25</v>
      </c>
      <c r="B2" s="6" t="s">
        <v>26</v>
      </c>
      <c r="C2" s="6"/>
      <c r="D2" s="6"/>
      <c r="E2" s="6" t="s">
        <v>27</v>
      </c>
      <c r="F2" s="6" t="s">
        <v>28</v>
      </c>
      <c r="G2" s="6"/>
      <c r="H2" s="6" t="s">
        <v>29</v>
      </c>
      <c r="I2" s="37"/>
    </row>
    <row r="3" s="1" customFormat="1" ht="30.95" customHeight="1" spans="1:9">
      <c r="A3" s="7" t="s">
        <v>30</v>
      </c>
      <c r="B3" s="8" t="str">
        <f>'洛宁山水文苑项目8#11#楼门窗造价汇总表'!C5</f>
        <v>YTC-2-1</v>
      </c>
      <c r="C3" s="8"/>
      <c r="D3" s="8"/>
      <c r="E3" s="8" t="s">
        <v>31</v>
      </c>
      <c r="F3" s="8" t="s">
        <v>32</v>
      </c>
      <c r="G3" s="8"/>
      <c r="H3" s="8"/>
      <c r="I3" s="38"/>
    </row>
    <row r="4" s="1" customFormat="1" ht="30" customHeight="1" spans="1:9">
      <c r="A4" s="9" t="s">
        <v>33</v>
      </c>
      <c r="B4" s="8">
        <f>'洛宁山水文苑项目8#11#楼门窗造价汇总表'!D5</f>
        <v>7600</v>
      </c>
      <c r="C4" s="10" t="s">
        <v>34</v>
      </c>
      <c r="D4" s="8">
        <f>'洛宁山水文苑项目8#11#楼门窗造价汇总表'!E5</f>
        <v>2400</v>
      </c>
      <c r="E4" s="8" t="s">
        <v>35</v>
      </c>
      <c r="F4" s="8">
        <f>D4*B4/1000000</f>
        <v>18.24</v>
      </c>
      <c r="G4" s="11" t="s">
        <v>36</v>
      </c>
      <c r="H4" s="8"/>
      <c r="I4" s="38"/>
    </row>
    <row r="5" s="1" customFormat="1" ht="24" customHeight="1" spans="1:9">
      <c r="A5" s="9"/>
      <c r="B5" s="8"/>
      <c r="C5" s="10"/>
      <c r="D5" s="8"/>
      <c r="E5" s="8"/>
      <c r="F5" s="12">
        <f>F4</f>
        <v>18.24</v>
      </c>
      <c r="G5" s="13" t="s">
        <v>37</v>
      </c>
      <c r="H5" s="8"/>
      <c r="I5" s="38"/>
    </row>
    <row r="6" s="1" customFormat="1" ht="30" customHeight="1" spans="1:9">
      <c r="A6" s="7" t="s">
        <v>1</v>
      </c>
      <c r="B6" s="8" t="s">
        <v>38</v>
      </c>
      <c r="C6" s="8"/>
      <c r="D6" s="8" t="s">
        <v>39</v>
      </c>
      <c r="E6" s="8" t="s">
        <v>40</v>
      </c>
      <c r="F6" s="8" t="s">
        <v>41</v>
      </c>
      <c r="G6" s="11" t="s">
        <v>42</v>
      </c>
      <c r="H6" s="11" t="s">
        <v>43</v>
      </c>
      <c r="I6" s="39" t="s">
        <v>44</v>
      </c>
    </row>
    <row r="7" s="1" customFormat="1" ht="20" customHeight="1" spans="1:9">
      <c r="A7" s="14">
        <v>1</v>
      </c>
      <c r="B7" s="15" t="s">
        <v>45</v>
      </c>
      <c r="C7" s="15"/>
      <c r="D7" s="15"/>
      <c r="E7" s="15"/>
      <c r="F7" s="15"/>
      <c r="G7" s="15"/>
      <c r="H7" s="16">
        <f>SUM(H8:H10)</f>
        <v>172.34</v>
      </c>
      <c r="I7" s="40"/>
    </row>
    <row r="8" s="1" customFormat="1" ht="20" customHeight="1" spans="1:9">
      <c r="A8" s="7">
        <v>1.1</v>
      </c>
      <c r="B8" s="17" t="s">
        <v>46</v>
      </c>
      <c r="C8" s="18"/>
      <c r="D8" s="8" t="s">
        <v>47</v>
      </c>
      <c r="E8" s="11">
        <v>5.22</v>
      </c>
      <c r="F8" s="19">
        <v>0.1</v>
      </c>
      <c r="G8" s="20">
        <v>25.88</v>
      </c>
      <c r="H8" s="20">
        <f t="shared" ref="H8:H10" si="0">E8*(1+F8)*G8</f>
        <v>148.6</v>
      </c>
      <c r="I8" s="38" t="s">
        <v>48</v>
      </c>
    </row>
    <row r="9" s="1" customFormat="1" ht="20" customHeight="1" spans="1:9">
      <c r="A9" s="7">
        <v>1.2</v>
      </c>
      <c r="B9" s="17" t="s">
        <v>49</v>
      </c>
      <c r="C9" s="18"/>
      <c r="D9" s="8" t="s">
        <v>47</v>
      </c>
      <c r="E9" s="11">
        <v>0.68</v>
      </c>
      <c r="F9" s="19">
        <v>0.1</v>
      </c>
      <c r="G9" s="20">
        <v>25</v>
      </c>
      <c r="H9" s="20">
        <f t="shared" si="0"/>
        <v>18.7</v>
      </c>
      <c r="I9" s="38" t="s">
        <v>48</v>
      </c>
    </row>
    <row r="10" s="1" customFormat="1" ht="20" customHeight="1" spans="1:9">
      <c r="A10" s="7">
        <v>1.3</v>
      </c>
      <c r="B10" s="8" t="s">
        <v>50</v>
      </c>
      <c r="C10" s="8"/>
      <c r="D10" s="8" t="s">
        <v>47</v>
      </c>
      <c r="E10" s="11">
        <v>0.19</v>
      </c>
      <c r="F10" s="19">
        <v>0.1</v>
      </c>
      <c r="G10" s="20">
        <v>24.12</v>
      </c>
      <c r="H10" s="20">
        <f t="shared" si="0"/>
        <v>5.04</v>
      </c>
      <c r="I10" s="38" t="s">
        <v>48</v>
      </c>
    </row>
    <row r="11" s="1" customFormat="1" ht="20" customHeight="1" spans="1:9">
      <c r="A11" s="14">
        <v>2</v>
      </c>
      <c r="B11" s="15" t="s">
        <v>51</v>
      </c>
      <c r="C11" s="15"/>
      <c r="D11" s="15"/>
      <c r="E11" s="15"/>
      <c r="F11" s="15"/>
      <c r="G11" s="15"/>
      <c r="H11" s="16">
        <f>H12</f>
        <v>7.26</v>
      </c>
      <c r="I11" s="40"/>
    </row>
    <row r="12" s="1" customFormat="1" ht="20" customHeight="1" spans="1:9">
      <c r="A12" s="7">
        <v>2.1</v>
      </c>
      <c r="B12" s="8" t="s">
        <v>52</v>
      </c>
      <c r="C12" s="8"/>
      <c r="D12" s="8" t="s">
        <v>53</v>
      </c>
      <c r="E12" s="21">
        <f>2/F5</f>
        <v>0.11</v>
      </c>
      <c r="F12" s="19">
        <v>0.01</v>
      </c>
      <c r="G12" s="20">
        <v>65.38</v>
      </c>
      <c r="H12" s="20">
        <f t="shared" ref="H12:H15" si="1">E12*(1+F12)*G12</f>
        <v>7.26</v>
      </c>
      <c r="I12" s="38" t="s">
        <v>54</v>
      </c>
    </row>
    <row r="13" s="1" customFormat="1" ht="20" customHeight="1" spans="1:9">
      <c r="A13" s="14">
        <v>3</v>
      </c>
      <c r="B13" s="15" t="s">
        <v>55</v>
      </c>
      <c r="C13" s="15"/>
      <c r="D13" s="15"/>
      <c r="E13" s="15"/>
      <c r="F13" s="15"/>
      <c r="G13" s="15"/>
      <c r="H13" s="16">
        <f>SUM(H14:H15)</f>
        <v>208.4</v>
      </c>
      <c r="I13" s="40"/>
    </row>
    <row r="14" s="1" customFormat="1" ht="20" customHeight="1" spans="1:9">
      <c r="A14" s="7">
        <v>3.1</v>
      </c>
      <c r="B14" s="8" t="s">
        <v>56</v>
      </c>
      <c r="C14" s="8"/>
      <c r="D14" s="8" t="s">
        <v>57</v>
      </c>
      <c r="E14" s="11">
        <v>0.09</v>
      </c>
      <c r="F14" s="19">
        <v>0.02</v>
      </c>
      <c r="G14" s="20">
        <v>100.88</v>
      </c>
      <c r="H14" s="20">
        <f t="shared" si="1"/>
        <v>9.26</v>
      </c>
      <c r="I14" s="38" t="s">
        <v>58</v>
      </c>
    </row>
    <row r="15" s="1" customFormat="1" ht="20" customHeight="1" spans="1:9">
      <c r="A15" s="7">
        <v>3.2</v>
      </c>
      <c r="B15" s="8" t="s">
        <v>94</v>
      </c>
      <c r="C15" s="8"/>
      <c r="D15" s="8" t="s">
        <v>57</v>
      </c>
      <c r="E15" s="11">
        <f>0.92-E14</f>
        <v>0.83</v>
      </c>
      <c r="F15" s="19">
        <v>0.02</v>
      </c>
      <c r="G15" s="20">
        <v>235.22</v>
      </c>
      <c r="H15" s="20">
        <f t="shared" si="1"/>
        <v>199.14</v>
      </c>
      <c r="I15" s="38" t="s">
        <v>58</v>
      </c>
    </row>
    <row r="16" s="1" customFormat="1" ht="20" customHeight="1" spans="1:9">
      <c r="A16" s="14">
        <v>4</v>
      </c>
      <c r="B16" s="15" t="s">
        <v>60</v>
      </c>
      <c r="C16" s="15"/>
      <c r="D16" s="15"/>
      <c r="E16" s="15"/>
      <c r="F16" s="15"/>
      <c r="G16" s="15"/>
      <c r="H16" s="16">
        <f>SUM(H17:H19)</f>
        <v>25.22</v>
      </c>
      <c r="I16" s="40" t="s">
        <v>61</v>
      </c>
    </row>
    <row r="17" s="1" customFormat="1" ht="20" customHeight="1" spans="1:9">
      <c r="A17" s="14">
        <v>4.1</v>
      </c>
      <c r="B17" s="17" t="s">
        <v>62</v>
      </c>
      <c r="C17" s="18"/>
      <c r="D17" s="8" t="s">
        <v>63</v>
      </c>
      <c r="E17" s="15">
        <v>2.5</v>
      </c>
      <c r="F17" s="19">
        <v>0.03</v>
      </c>
      <c r="G17" s="20">
        <v>8.41</v>
      </c>
      <c r="H17" s="20">
        <f t="shared" ref="H17:H19" si="2">E17*(1+F17)*G17</f>
        <v>21.66</v>
      </c>
      <c r="I17" s="38" t="s">
        <v>64</v>
      </c>
    </row>
    <row r="18" s="1" customFormat="1" ht="20" customHeight="1" spans="1:9">
      <c r="A18" s="14">
        <v>4.2</v>
      </c>
      <c r="B18" s="17" t="s">
        <v>65</v>
      </c>
      <c r="C18" s="18"/>
      <c r="D18" s="8" t="s">
        <v>63</v>
      </c>
      <c r="E18" s="15">
        <v>0.15</v>
      </c>
      <c r="F18" s="19">
        <v>0.03</v>
      </c>
      <c r="G18" s="20">
        <v>23.01</v>
      </c>
      <c r="H18" s="20">
        <f t="shared" si="2"/>
        <v>3.56</v>
      </c>
      <c r="I18" s="38" t="s">
        <v>66</v>
      </c>
    </row>
    <row r="19" ht="20" customHeight="1" spans="1:9">
      <c r="A19" s="14">
        <v>4.3</v>
      </c>
      <c r="B19" s="22" t="s">
        <v>67</v>
      </c>
      <c r="C19" s="22"/>
      <c r="D19" s="8" t="s">
        <v>68</v>
      </c>
      <c r="E19" s="11"/>
      <c r="F19" s="8"/>
      <c r="G19" s="11"/>
      <c r="H19" s="20">
        <f t="shared" si="2"/>
        <v>0</v>
      </c>
      <c r="I19" s="40"/>
    </row>
    <row r="20" ht="20" customHeight="1" spans="1:9">
      <c r="A20" s="14">
        <v>5</v>
      </c>
      <c r="B20" s="15" t="s">
        <v>69</v>
      </c>
      <c r="C20" s="15"/>
      <c r="D20" s="15"/>
      <c r="E20" s="15"/>
      <c r="F20" s="15"/>
      <c r="G20" s="15"/>
      <c r="H20" s="16">
        <f>SUM(H21:H24)</f>
        <v>10.62</v>
      </c>
      <c r="I20" s="40" t="s">
        <v>61</v>
      </c>
    </row>
    <row r="21" ht="20" customHeight="1" spans="1:9">
      <c r="A21" s="14">
        <v>5.1</v>
      </c>
      <c r="B21" s="17" t="s">
        <v>70</v>
      </c>
      <c r="C21" s="18"/>
      <c r="D21" s="8" t="s">
        <v>71</v>
      </c>
      <c r="E21" s="23">
        <f>(700+1600)*2/1000/F5*2</f>
        <v>0.5</v>
      </c>
      <c r="F21" s="15"/>
      <c r="G21" s="20">
        <v>1.08</v>
      </c>
      <c r="H21" s="20">
        <f t="shared" ref="H21:H30" si="3">E21*(1+F21)*G21</f>
        <v>0.54</v>
      </c>
      <c r="I21" s="38" t="s">
        <v>72</v>
      </c>
    </row>
    <row r="22" ht="20" customHeight="1" spans="1:9">
      <c r="A22" s="14">
        <v>5.2</v>
      </c>
      <c r="B22" s="17" t="s">
        <v>73</v>
      </c>
      <c r="C22" s="18"/>
      <c r="D22" s="8" t="s">
        <v>71</v>
      </c>
      <c r="E22" s="15">
        <v>0</v>
      </c>
      <c r="F22" s="15"/>
      <c r="G22" s="20">
        <v>1.08</v>
      </c>
      <c r="H22" s="20">
        <f t="shared" si="3"/>
        <v>0</v>
      </c>
      <c r="I22" s="40"/>
    </row>
    <row r="23" ht="20" customHeight="1" spans="1:9">
      <c r="A23" s="14">
        <v>5.3</v>
      </c>
      <c r="B23" s="24" t="s">
        <v>74</v>
      </c>
      <c r="C23" s="24"/>
      <c r="D23" s="8" t="s">
        <v>75</v>
      </c>
      <c r="E23" s="12">
        <f>(4+8+8)/F5</f>
        <v>1.1</v>
      </c>
      <c r="F23" s="8"/>
      <c r="G23" s="20">
        <v>0.07</v>
      </c>
      <c r="H23" s="20">
        <f t="shared" si="3"/>
        <v>0.08</v>
      </c>
      <c r="I23" s="40" t="s">
        <v>61</v>
      </c>
    </row>
    <row r="24" ht="20" customHeight="1" spans="1:9">
      <c r="A24" s="14">
        <v>5.4</v>
      </c>
      <c r="B24" s="25" t="s">
        <v>76</v>
      </c>
      <c r="C24" s="26"/>
      <c r="D24" s="8" t="s">
        <v>57</v>
      </c>
      <c r="E24" s="8">
        <v>1</v>
      </c>
      <c r="F24" s="8"/>
      <c r="G24" s="20">
        <v>10</v>
      </c>
      <c r="H24" s="20">
        <f t="shared" si="3"/>
        <v>10</v>
      </c>
      <c r="I24" s="40"/>
    </row>
    <row r="25" ht="20" customHeight="1" spans="1:9">
      <c r="A25" s="27">
        <v>6</v>
      </c>
      <c r="B25" s="8" t="s">
        <v>77</v>
      </c>
      <c r="C25" s="8"/>
      <c r="D25" s="8" t="s">
        <v>57</v>
      </c>
      <c r="E25" s="8">
        <v>1</v>
      </c>
      <c r="F25" s="15">
        <v>0</v>
      </c>
      <c r="G25" s="16">
        <v>26</v>
      </c>
      <c r="H25" s="20">
        <f t="shared" si="3"/>
        <v>26</v>
      </c>
      <c r="I25" s="40" t="s">
        <v>61</v>
      </c>
    </row>
    <row r="26" ht="20" customHeight="1" spans="1:9">
      <c r="A26" s="14">
        <v>7</v>
      </c>
      <c r="B26" s="17" t="s">
        <v>78</v>
      </c>
      <c r="C26" s="18"/>
      <c r="D26" s="8" t="s">
        <v>57</v>
      </c>
      <c r="E26" s="8">
        <v>1</v>
      </c>
      <c r="F26" s="15">
        <v>0</v>
      </c>
      <c r="G26" s="16">
        <f>44+15</f>
        <v>59</v>
      </c>
      <c r="H26" s="20">
        <f t="shared" si="3"/>
        <v>59</v>
      </c>
      <c r="I26" s="40" t="s">
        <v>79</v>
      </c>
    </row>
    <row r="27" ht="20" customHeight="1" spans="1:9">
      <c r="A27" s="14">
        <v>8</v>
      </c>
      <c r="B27" s="8" t="s">
        <v>80</v>
      </c>
      <c r="C27" s="8"/>
      <c r="D27" s="8" t="s">
        <v>57</v>
      </c>
      <c r="E27" s="8">
        <v>1</v>
      </c>
      <c r="F27" s="15">
        <v>0</v>
      </c>
      <c r="G27" s="16">
        <v>6</v>
      </c>
      <c r="H27" s="20">
        <f t="shared" si="3"/>
        <v>6</v>
      </c>
      <c r="I27" s="40" t="s">
        <v>61</v>
      </c>
    </row>
    <row r="28" ht="20" customHeight="1" spans="1:9">
      <c r="A28" s="7">
        <v>9</v>
      </c>
      <c r="B28" s="8" t="s">
        <v>81</v>
      </c>
      <c r="C28" s="8"/>
      <c r="D28" s="8" t="s">
        <v>57</v>
      </c>
      <c r="E28" s="8">
        <v>1</v>
      </c>
      <c r="F28" s="8">
        <v>0</v>
      </c>
      <c r="G28" s="16">
        <v>1</v>
      </c>
      <c r="H28" s="20">
        <f t="shared" si="3"/>
        <v>1</v>
      </c>
      <c r="I28" s="40" t="s">
        <v>61</v>
      </c>
    </row>
    <row r="29" ht="20" customHeight="1" spans="1:9">
      <c r="A29" s="7">
        <v>10</v>
      </c>
      <c r="B29" s="8" t="s">
        <v>82</v>
      </c>
      <c r="C29" s="8"/>
      <c r="D29" s="8" t="s">
        <v>57</v>
      </c>
      <c r="E29" s="8">
        <v>1</v>
      </c>
      <c r="F29" s="8">
        <v>0</v>
      </c>
      <c r="G29" s="16">
        <v>0</v>
      </c>
      <c r="H29" s="20">
        <f t="shared" si="3"/>
        <v>0</v>
      </c>
      <c r="I29" s="40" t="s">
        <v>83</v>
      </c>
    </row>
    <row r="30" ht="20" customHeight="1" spans="1:9">
      <c r="A30" s="7">
        <v>11</v>
      </c>
      <c r="B30" s="8" t="s">
        <v>84</v>
      </c>
      <c r="C30" s="8"/>
      <c r="D30" s="8" t="s">
        <v>57</v>
      </c>
      <c r="E30" s="8">
        <v>1</v>
      </c>
      <c r="F30" s="8">
        <v>0</v>
      </c>
      <c r="G30" s="16">
        <v>4</v>
      </c>
      <c r="H30" s="20">
        <f t="shared" si="3"/>
        <v>4</v>
      </c>
      <c r="I30" s="40" t="s">
        <v>61</v>
      </c>
    </row>
    <row r="31" ht="20" customHeight="1" spans="1:9">
      <c r="A31" s="7">
        <v>12</v>
      </c>
      <c r="B31" s="17" t="s">
        <v>85</v>
      </c>
      <c r="C31" s="18"/>
      <c r="D31" s="8" t="s">
        <v>86</v>
      </c>
      <c r="E31" s="17" t="s">
        <v>87</v>
      </c>
      <c r="F31" s="18"/>
      <c r="G31" s="20"/>
      <c r="H31" s="20">
        <f>SUM(H25:H30,H20,H16,H13,H11,H7)</f>
        <v>519.84</v>
      </c>
      <c r="I31" s="41" t="s">
        <v>88</v>
      </c>
    </row>
    <row r="32" ht="20" customHeight="1" spans="1:9">
      <c r="A32" s="7">
        <v>13</v>
      </c>
      <c r="B32" s="17" t="s">
        <v>89</v>
      </c>
      <c r="C32" s="18"/>
      <c r="D32" s="8" t="s">
        <v>86</v>
      </c>
      <c r="E32" s="17" t="s">
        <v>90</v>
      </c>
      <c r="F32" s="18"/>
      <c r="G32" s="28">
        <v>0.1</v>
      </c>
      <c r="H32" s="20">
        <f>H31*G32</f>
        <v>51.98</v>
      </c>
      <c r="I32" s="42"/>
    </row>
    <row r="33" ht="20" customHeight="1" spans="1:9">
      <c r="A33" s="29">
        <v>14</v>
      </c>
      <c r="B33" s="30" t="s">
        <v>91</v>
      </c>
      <c r="C33" s="31"/>
      <c r="D33" s="32" t="s">
        <v>86</v>
      </c>
      <c r="E33" s="30" t="s">
        <v>92</v>
      </c>
      <c r="F33" s="31"/>
      <c r="G33" s="33"/>
      <c r="H33" s="34">
        <f>H31+H32</f>
        <v>571.82</v>
      </c>
      <c r="I33" s="43"/>
    </row>
    <row r="34" ht="20" customHeight="1" spans="1:9">
      <c r="A34" s="35"/>
      <c r="B34" s="35"/>
      <c r="C34" s="35"/>
      <c r="D34" s="35"/>
      <c r="E34" s="35"/>
      <c r="F34" s="35"/>
      <c r="G34" s="36"/>
      <c r="H34" s="36"/>
      <c r="I34" s="44"/>
    </row>
    <row r="35" ht="20" customHeight="1" spans="1:9">
      <c r="A35" s="35"/>
      <c r="B35" s="35"/>
      <c r="C35" s="35"/>
      <c r="D35" s="35"/>
      <c r="E35" s="35"/>
      <c r="F35" s="35"/>
      <c r="G35" s="36"/>
      <c r="H35" s="36"/>
      <c r="I35" s="44"/>
    </row>
  </sheetData>
  <mergeCells count="42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G11"/>
    <mergeCell ref="B12:C12"/>
    <mergeCell ref="B13:G13"/>
    <mergeCell ref="B14:C14"/>
    <mergeCell ref="B15:C15"/>
    <mergeCell ref="B16:G16"/>
    <mergeCell ref="B17:C17"/>
    <mergeCell ref="B18:C18"/>
    <mergeCell ref="B19:C19"/>
    <mergeCell ref="B20:G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E31:F31"/>
    <mergeCell ref="B32:C32"/>
    <mergeCell ref="E32:F32"/>
    <mergeCell ref="B33:C33"/>
    <mergeCell ref="E33:F33"/>
    <mergeCell ref="A4:A5"/>
    <mergeCell ref="B4:B5"/>
    <mergeCell ref="C4:C5"/>
    <mergeCell ref="D4:D5"/>
    <mergeCell ref="E4:E5"/>
    <mergeCell ref="I31:I32"/>
    <mergeCell ref="H2:I5"/>
  </mergeCells>
  <printOptions horizontalCentered="1"/>
  <pageMargins left="0.590277777777778" right="0.590277777777778" top="0.60625" bottom="0.60625" header="0.5" footer="0.5"/>
  <pageSetup paperSize="9" scale="72" orientation="portrait" horizontalDpi="600"/>
  <headerFooter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SheetLayoutView="90" topLeftCell="A7" workbookViewId="0">
      <selection activeCell="B29" sqref="B29:I29"/>
    </sheetView>
  </sheetViews>
  <sheetFormatPr defaultColWidth="8.75" defaultRowHeight="14.25"/>
  <cols>
    <col min="1" max="1" width="7.5" style="2" customWidth="1"/>
    <col min="2" max="2" width="8.75" style="2"/>
    <col min="3" max="3" width="14.5" style="2" customWidth="1"/>
    <col min="4" max="4" width="7.625" style="2" customWidth="1"/>
    <col min="5" max="5" width="10.75" style="2" customWidth="1"/>
    <col min="6" max="6" width="13.5" style="2" customWidth="1"/>
    <col min="7" max="7" width="11.5" style="2" customWidth="1"/>
    <col min="8" max="8" width="10" style="2" customWidth="1"/>
    <col min="9" max="9" width="30.9666666666667" style="2" customWidth="1"/>
    <col min="10" max="16384" width="8.75" style="2"/>
  </cols>
  <sheetData>
    <row r="1" ht="52" customHeight="1" spans="1:9">
      <c r="A1" s="3" t="s">
        <v>95</v>
      </c>
      <c r="B1" s="4"/>
      <c r="C1" s="4"/>
      <c r="D1" s="4"/>
      <c r="E1" s="4"/>
      <c r="F1" s="4"/>
      <c r="G1" s="4"/>
      <c r="H1" s="4"/>
      <c r="I1" s="4"/>
    </row>
    <row r="2" s="1" customFormat="1" ht="30.95" customHeight="1" spans="1:9">
      <c r="A2" s="5" t="s">
        <v>25</v>
      </c>
      <c r="B2" s="6" t="s">
        <v>26</v>
      </c>
      <c r="C2" s="6"/>
      <c r="D2" s="6"/>
      <c r="E2" s="6" t="s">
        <v>27</v>
      </c>
      <c r="F2" s="6" t="s">
        <v>28</v>
      </c>
      <c r="G2" s="6"/>
      <c r="H2" s="6" t="s">
        <v>29</v>
      </c>
      <c r="I2" s="37"/>
    </row>
    <row r="3" s="1" customFormat="1" ht="30.95" customHeight="1" spans="1:9">
      <c r="A3" s="7" t="s">
        <v>30</v>
      </c>
      <c r="B3" s="8" t="str">
        <f>'洛宁山水文苑项目8#11#楼门窗造价汇总表'!C5</f>
        <v>YTC-2-1</v>
      </c>
      <c r="C3" s="8"/>
      <c r="D3" s="8"/>
      <c r="E3" s="8" t="s">
        <v>31</v>
      </c>
      <c r="F3" s="8" t="s">
        <v>32</v>
      </c>
      <c r="G3" s="8"/>
      <c r="H3" s="8"/>
      <c r="I3" s="38"/>
    </row>
    <row r="4" s="1" customFormat="1" ht="30" customHeight="1" spans="1:9">
      <c r="A4" s="9" t="s">
        <v>33</v>
      </c>
      <c r="B4" s="8">
        <f>'洛宁山水文苑项目8#11#楼门窗造价汇总表'!D5</f>
        <v>7600</v>
      </c>
      <c r="C4" s="10" t="s">
        <v>34</v>
      </c>
      <c r="D4" s="8">
        <f>'洛宁山水文苑项目8#11#楼门窗造价汇总表'!E5</f>
        <v>2400</v>
      </c>
      <c r="E4" s="8" t="s">
        <v>35</v>
      </c>
      <c r="F4" s="8">
        <f>D4*B4/1000000</f>
        <v>18.24</v>
      </c>
      <c r="G4" s="11" t="s">
        <v>36</v>
      </c>
      <c r="H4" s="8"/>
      <c r="I4" s="38"/>
    </row>
    <row r="5" s="1" customFormat="1" ht="24" customHeight="1" spans="1:9">
      <c r="A5" s="9"/>
      <c r="B5" s="8"/>
      <c r="C5" s="10"/>
      <c r="D5" s="8"/>
      <c r="E5" s="8"/>
      <c r="F5" s="12">
        <f>F4</f>
        <v>18.24</v>
      </c>
      <c r="G5" s="13" t="s">
        <v>37</v>
      </c>
      <c r="H5" s="8"/>
      <c r="I5" s="38"/>
    </row>
    <row r="6" s="1" customFormat="1" ht="30" customHeight="1" spans="1:9">
      <c r="A6" s="7" t="s">
        <v>1</v>
      </c>
      <c r="B6" s="8" t="s">
        <v>38</v>
      </c>
      <c r="C6" s="8"/>
      <c r="D6" s="8" t="s">
        <v>39</v>
      </c>
      <c r="E6" s="8" t="s">
        <v>40</v>
      </c>
      <c r="F6" s="8" t="s">
        <v>41</v>
      </c>
      <c r="G6" s="11" t="s">
        <v>42</v>
      </c>
      <c r="H6" s="11" t="s">
        <v>43</v>
      </c>
      <c r="I6" s="39" t="s">
        <v>44</v>
      </c>
    </row>
    <row r="7" s="1" customFormat="1" ht="20" customHeight="1" spans="1:9">
      <c r="A7" s="14">
        <v>1</v>
      </c>
      <c r="B7" s="15" t="s">
        <v>45</v>
      </c>
      <c r="C7" s="15"/>
      <c r="D7" s="15"/>
      <c r="E7" s="15"/>
      <c r="F7" s="15"/>
      <c r="G7" s="15"/>
      <c r="H7" s="16">
        <f>SUM(H8:H10)</f>
        <v>172.93</v>
      </c>
      <c r="I7" s="40"/>
    </row>
    <row r="8" s="1" customFormat="1" ht="20" customHeight="1" spans="1:9">
      <c r="A8" s="7">
        <v>1.1</v>
      </c>
      <c r="B8" s="17" t="s">
        <v>46</v>
      </c>
      <c r="C8" s="18"/>
      <c r="D8" s="8" t="s">
        <v>47</v>
      </c>
      <c r="E8" s="11">
        <v>5.24</v>
      </c>
      <c r="F8" s="19">
        <v>0.1</v>
      </c>
      <c r="G8" s="20">
        <v>25.88</v>
      </c>
      <c r="H8" s="20">
        <f t="shared" ref="H8:H10" si="0">E8*(1+F8)*G8</f>
        <v>149.17</v>
      </c>
      <c r="I8" s="38" t="s">
        <v>48</v>
      </c>
    </row>
    <row r="9" s="1" customFormat="1" ht="20" customHeight="1" spans="1:9">
      <c r="A9" s="7">
        <v>1.2</v>
      </c>
      <c r="B9" s="17" t="s">
        <v>49</v>
      </c>
      <c r="C9" s="18"/>
      <c r="D9" s="8" t="s">
        <v>47</v>
      </c>
      <c r="E9" s="11">
        <v>0.69</v>
      </c>
      <c r="F9" s="19">
        <v>0.1</v>
      </c>
      <c r="G9" s="20">
        <v>25</v>
      </c>
      <c r="H9" s="20">
        <f t="shared" si="0"/>
        <v>18.98</v>
      </c>
      <c r="I9" s="38" t="s">
        <v>48</v>
      </c>
    </row>
    <row r="10" s="1" customFormat="1" ht="20" customHeight="1" spans="1:9">
      <c r="A10" s="7">
        <v>1.3</v>
      </c>
      <c r="B10" s="8" t="s">
        <v>50</v>
      </c>
      <c r="C10" s="8"/>
      <c r="D10" s="8" t="s">
        <v>47</v>
      </c>
      <c r="E10" s="11">
        <v>0.18</v>
      </c>
      <c r="F10" s="19">
        <v>0.1</v>
      </c>
      <c r="G10" s="20">
        <v>24.12</v>
      </c>
      <c r="H10" s="20">
        <f t="shared" si="0"/>
        <v>4.78</v>
      </c>
      <c r="I10" s="38" t="s">
        <v>48</v>
      </c>
    </row>
    <row r="11" s="1" customFormat="1" ht="20" customHeight="1" spans="1:9">
      <c r="A11" s="14">
        <v>2</v>
      </c>
      <c r="B11" s="15" t="s">
        <v>51</v>
      </c>
      <c r="C11" s="15"/>
      <c r="D11" s="15"/>
      <c r="E11" s="15"/>
      <c r="F11" s="15"/>
      <c r="G11" s="15"/>
      <c r="H11" s="16">
        <f>H12</f>
        <v>7.26</v>
      </c>
      <c r="I11" s="40"/>
    </row>
    <row r="12" s="1" customFormat="1" ht="20" customHeight="1" spans="1:9">
      <c r="A12" s="7">
        <v>2.1</v>
      </c>
      <c r="B12" s="8" t="s">
        <v>52</v>
      </c>
      <c r="C12" s="8"/>
      <c r="D12" s="8" t="s">
        <v>53</v>
      </c>
      <c r="E12" s="21">
        <f>2/F5</f>
        <v>0.11</v>
      </c>
      <c r="F12" s="19">
        <v>0.01</v>
      </c>
      <c r="G12" s="20">
        <v>65.38</v>
      </c>
      <c r="H12" s="20">
        <f t="shared" ref="H12:H15" si="1">E12*(1+F12)*G12</f>
        <v>7.26</v>
      </c>
      <c r="I12" s="38" t="s">
        <v>54</v>
      </c>
    </row>
    <row r="13" s="1" customFormat="1" ht="20" customHeight="1" spans="1:9">
      <c r="A13" s="14">
        <v>3</v>
      </c>
      <c r="B13" s="15" t="s">
        <v>55</v>
      </c>
      <c r="C13" s="15"/>
      <c r="D13" s="15"/>
      <c r="E13" s="15"/>
      <c r="F13" s="15"/>
      <c r="G13" s="15"/>
      <c r="H13" s="16">
        <f>SUM(H14:H15)</f>
        <v>208.4</v>
      </c>
      <c r="I13" s="40"/>
    </row>
    <row r="14" s="1" customFormat="1" ht="20" customHeight="1" spans="1:9">
      <c r="A14" s="7">
        <v>3.1</v>
      </c>
      <c r="B14" s="8" t="s">
        <v>56</v>
      </c>
      <c r="C14" s="8"/>
      <c r="D14" s="8" t="s">
        <v>57</v>
      </c>
      <c r="E14" s="11">
        <v>0.09</v>
      </c>
      <c r="F14" s="19">
        <v>0.02</v>
      </c>
      <c r="G14" s="20">
        <v>100.88</v>
      </c>
      <c r="H14" s="20">
        <f t="shared" si="1"/>
        <v>9.26</v>
      </c>
      <c r="I14" s="38" t="s">
        <v>58</v>
      </c>
    </row>
    <row r="15" s="1" customFormat="1" ht="20" customHeight="1" spans="1:9">
      <c r="A15" s="7">
        <v>3.2</v>
      </c>
      <c r="B15" s="8" t="s">
        <v>94</v>
      </c>
      <c r="C15" s="8"/>
      <c r="D15" s="8" t="s">
        <v>57</v>
      </c>
      <c r="E15" s="11">
        <f>0.92-E14</f>
        <v>0.83</v>
      </c>
      <c r="F15" s="19">
        <v>0.02</v>
      </c>
      <c r="G15" s="20">
        <v>235.22</v>
      </c>
      <c r="H15" s="20">
        <f t="shared" si="1"/>
        <v>199.14</v>
      </c>
      <c r="I15" s="38" t="s">
        <v>58</v>
      </c>
    </row>
    <row r="16" s="1" customFormat="1" ht="20" customHeight="1" spans="1:9">
      <c r="A16" s="14">
        <v>4</v>
      </c>
      <c r="B16" s="15" t="s">
        <v>60</v>
      </c>
      <c r="C16" s="15"/>
      <c r="D16" s="15"/>
      <c r="E16" s="15"/>
      <c r="F16" s="15"/>
      <c r="G16" s="15"/>
      <c r="H16" s="16">
        <f>SUM(H17:H19)</f>
        <v>25.22</v>
      </c>
      <c r="I16" s="40" t="s">
        <v>61</v>
      </c>
    </row>
    <row r="17" s="1" customFormat="1" ht="20" customHeight="1" spans="1:9">
      <c r="A17" s="14">
        <v>4.1</v>
      </c>
      <c r="B17" s="17" t="s">
        <v>62</v>
      </c>
      <c r="C17" s="18"/>
      <c r="D17" s="8" t="s">
        <v>63</v>
      </c>
      <c r="E17" s="15">
        <v>2.5</v>
      </c>
      <c r="F17" s="19">
        <v>0.03</v>
      </c>
      <c r="G17" s="20">
        <v>8.41</v>
      </c>
      <c r="H17" s="20">
        <f t="shared" ref="H17:H19" si="2">E17*(1+F17)*G17</f>
        <v>21.66</v>
      </c>
      <c r="I17" s="38" t="s">
        <v>64</v>
      </c>
    </row>
    <row r="18" s="1" customFormat="1" ht="20" customHeight="1" spans="1:9">
      <c r="A18" s="14">
        <v>4.2</v>
      </c>
      <c r="B18" s="17" t="s">
        <v>65</v>
      </c>
      <c r="C18" s="18"/>
      <c r="D18" s="8" t="s">
        <v>63</v>
      </c>
      <c r="E18" s="15">
        <v>0.15</v>
      </c>
      <c r="F18" s="19">
        <v>0.03</v>
      </c>
      <c r="G18" s="20">
        <v>23.01</v>
      </c>
      <c r="H18" s="20">
        <f t="shared" si="2"/>
        <v>3.56</v>
      </c>
      <c r="I18" s="38" t="s">
        <v>66</v>
      </c>
    </row>
    <row r="19" ht="20" customHeight="1" spans="1:9">
      <c r="A19" s="14">
        <v>4.3</v>
      </c>
      <c r="B19" s="22" t="s">
        <v>67</v>
      </c>
      <c r="C19" s="22"/>
      <c r="D19" s="8" t="s">
        <v>68</v>
      </c>
      <c r="E19" s="11"/>
      <c r="F19" s="8"/>
      <c r="G19" s="11"/>
      <c r="H19" s="20">
        <f t="shared" si="2"/>
        <v>0</v>
      </c>
      <c r="I19" s="40"/>
    </row>
    <row r="20" ht="20" customHeight="1" spans="1:9">
      <c r="A20" s="14">
        <v>5</v>
      </c>
      <c r="B20" s="15" t="s">
        <v>69</v>
      </c>
      <c r="C20" s="15"/>
      <c r="D20" s="15"/>
      <c r="E20" s="15"/>
      <c r="F20" s="15"/>
      <c r="G20" s="15"/>
      <c r="H20" s="16">
        <f>SUM(H21:H24)</f>
        <v>10.62</v>
      </c>
      <c r="I20" s="40" t="s">
        <v>61</v>
      </c>
    </row>
    <row r="21" ht="20" customHeight="1" spans="1:9">
      <c r="A21" s="14">
        <v>5.1</v>
      </c>
      <c r="B21" s="17" t="s">
        <v>70</v>
      </c>
      <c r="C21" s="18"/>
      <c r="D21" s="8" t="s">
        <v>71</v>
      </c>
      <c r="E21" s="23">
        <f>(700+1600)*2/1000/F5*2</f>
        <v>0.5</v>
      </c>
      <c r="F21" s="15"/>
      <c r="G21" s="20">
        <v>1.08</v>
      </c>
      <c r="H21" s="20">
        <f t="shared" ref="H21:H30" si="3">E21*(1+F21)*G21</f>
        <v>0.54</v>
      </c>
      <c r="I21" s="38" t="s">
        <v>72</v>
      </c>
    </row>
    <row r="22" ht="20" customHeight="1" spans="1:9">
      <c r="A22" s="14">
        <v>5.2</v>
      </c>
      <c r="B22" s="17" t="s">
        <v>73</v>
      </c>
      <c r="C22" s="18"/>
      <c r="D22" s="8" t="s">
        <v>71</v>
      </c>
      <c r="E22" s="15">
        <v>0</v>
      </c>
      <c r="F22" s="15"/>
      <c r="G22" s="20">
        <v>1.08</v>
      </c>
      <c r="H22" s="20">
        <f t="shared" si="3"/>
        <v>0</v>
      </c>
      <c r="I22" s="40"/>
    </row>
    <row r="23" ht="20" customHeight="1" spans="1:9">
      <c r="A23" s="14">
        <v>5.3</v>
      </c>
      <c r="B23" s="24" t="s">
        <v>74</v>
      </c>
      <c r="C23" s="24"/>
      <c r="D23" s="8" t="s">
        <v>75</v>
      </c>
      <c r="E23" s="12">
        <f>(4+8+8)/F5</f>
        <v>1.1</v>
      </c>
      <c r="F23" s="8"/>
      <c r="G23" s="20">
        <v>0.07</v>
      </c>
      <c r="H23" s="20">
        <f t="shared" si="3"/>
        <v>0.08</v>
      </c>
      <c r="I23" s="40" t="s">
        <v>61</v>
      </c>
    </row>
    <row r="24" ht="20" customHeight="1" spans="1:9">
      <c r="A24" s="14">
        <v>5.4</v>
      </c>
      <c r="B24" s="25" t="s">
        <v>76</v>
      </c>
      <c r="C24" s="26"/>
      <c r="D24" s="8" t="s">
        <v>57</v>
      </c>
      <c r="E24" s="8">
        <v>1</v>
      </c>
      <c r="F24" s="8"/>
      <c r="G24" s="20">
        <v>10</v>
      </c>
      <c r="H24" s="20">
        <f t="shared" si="3"/>
        <v>10</v>
      </c>
      <c r="I24" s="40"/>
    </row>
    <row r="25" ht="20" customHeight="1" spans="1:9">
      <c r="A25" s="27">
        <v>6</v>
      </c>
      <c r="B25" s="8" t="s">
        <v>77</v>
      </c>
      <c r="C25" s="8"/>
      <c r="D25" s="8" t="s">
        <v>57</v>
      </c>
      <c r="E25" s="8">
        <v>1</v>
      </c>
      <c r="F25" s="15">
        <v>0</v>
      </c>
      <c r="G25" s="16">
        <v>26</v>
      </c>
      <c r="H25" s="20">
        <f t="shared" si="3"/>
        <v>26</v>
      </c>
      <c r="I25" s="40" t="s">
        <v>61</v>
      </c>
    </row>
    <row r="26" ht="20" customHeight="1" spans="1:9">
      <c r="A26" s="14">
        <v>7</v>
      </c>
      <c r="B26" s="17" t="s">
        <v>78</v>
      </c>
      <c r="C26" s="18"/>
      <c r="D26" s="8" t="s">
        <v>57</v>
      </c>
      <c r="E26" s="8">
        <v>1</v>
      </c>
      <c r="F26" s="15">
        <v>0</v>
      </c>
      <c r="G26" s="16">
        <f>44+15</f>
        <v>59</v>
      </c>
      <c r="H26" s="20">
        <f t="shared" si="3"/>
        <v>59</v>
      </c>
      <c r="I26" s="40" t="s">
        <v>79</v>
      </c>
    </row>
    <row r="27" ht="20" customHeight="1" spans="1:9">
      <c r="A27" s="14">
        <v>8</v>
      </c>
      <c r="B27" s="8" t="s">
        <v>80</v>
      </c>
      <c r="C27" s="8"/>
      <c r="D27" s="8" t="s">
        <v>57</v>
      </c>
      <c r="E27" s="8">
        <v>1</v>
      </c>
      <c r="F27" s="15">
        <v>0</v>
      </c>
      <c r="G27" s="16">
        <v>6</v>
      </c>
      <c r="H27" s="20">
        <f t="shared" si="3"/>
        <v>6</v>
      </c>
      <c r="I27" s="40" t="s">
        <v>61</v>
      </c>
    </row>
    <row r="28" ht="20" customHeight="1" spans="1:9">
      <c r="A28" s="7">
        <v>9</v>
      </c>
      <c r="B28" s="8" t="s">
        <v>81</v>
      </c>
      <c r="C28" s="8"/>
      <c r="D28" s="8" t="s">
        <v>57</v>
      </c>
      <c r="E28" s="8">
        <v>1</v>
      </c>
      <c r="F28" s="8">
        <v>0</v>
      </c>
      <c r="G28" s="16">
        <v>1</v>
      </c>
      <c r="H28" s="20">
        <f t="shared" si="3"/>
        <v>1</v>
      </c>
      <c r="I28" s="40" t="s">
        <v>61</v>
      </c>
    </row>
    <row r="29" ht="20" customHeight="1" spans="1:9">
      <c r="A29" s="7">
        <v>10</v>
      </c>
      <c r="B29" s="8" t="s">
        <v>82</v>
      </c>
      <c r="C29" s="8"/>
      <c r="D29" s="8" t="s">
        <v>57</v>
      </c>
      <c r="E29" s="8">
        <v>1</v>
      </c>
      <c r="F29" s="8">
        <v>0</v>
      </c>
      <c r="G29" s="16">
        <v>0</v>
      </c>
      <c r="H29" s="20">
        <f t="shared" si="3"/>
        <v>0</v>
      </c>
      <c r="I29" s="40" t="s">
        <v>83</v>
      </c>
    </row>
    <row r="30" ht="20" customHeight="1" spans="1:9">
      <c r="A30" s="7">
        <v>11</v>
      </c>
      <c r="B30" s="8" t="s">
        <v>84</v>
      </c>
      <c r="C30" s="8"/>
      <c r="D30" s="8" t="s">
        <v>57</v>
      </c>
      <c r="E30" s="8">
        <v>1</v>
      </c>
      <c r="F30" s="8">
        <v>0</v>
      </c>
      <c r="G30" s="16">
        <v>4</v>
      </c>
      <c r="H30" s="20">
        <f t="shared" si="3"/>
        <v>4</v>
      </c>
      <c r="I30" s="40" t="s">
        <v>61</v>
      </c>
    </row>
    <row r="31" ht="20" customHeight="1" spans="1:9">
      <c r="A31" s="7">
        <v>12</v>
      </c>
      <c r="B31" s="17" t="s">
        <v>85</v>
      </c>
      <c r="C31" s="18"/>
      <c r="D31" s="8" t="s">
        <v>86</v>
      </c>
      <c r="E31" s="17" t="s">
        <v>87</v>
      </c>
      <c r="F31" s="18"/>
      <c r="G31" s="20"/>
      <c r="H31" s="20">
        <f>SUM(H25:H30,H20,H16,H13,H11,H7)</f>
        <v>520.43</v>
      </c>
      <c r="I31" s="41" t="s">
        <v>88</v>
      </c>
    </row>
    <row r="32" ht="20" customHeight="1" spans="1:9">
      <c r="A32" s="7">
        <v>13</v>
      </c>
      <c r="B32" s="17" t="s">
        <v>89</v>
      </c>
      <c r="C32" s="18"/>
      <c r="D32" s="8" t="s">
        <v>86</v>
      </c>
      <c r="E32" s="17" t="s">
        <v>90</v>
      </c>
      <c r="F32" s="18"/>
      <c r="G32" s="28">
        <v>0.1</v>
      </c>
      <c r="H32" s="20">
        <f>H31*G32</f>
        <v>52.04</v>
      </c>
      <c r="I32" s="42"/>
    </row>
    <row r="33" ht="20" customHeight="1" spans="1:9">
      <c r="A33" s="29">
        <v>14</v>
      </c>
      <c r="B33" s="30" t="s">
        <v>91</v>
      </c>
      <c r="C33" s="31"/>
      <c r="D33" s="32" t="s">
        <v>86</v>
      </c>
      <c r="E33" s="30" t="s">
        <v>92</v>
      </c>
      <c r="F33" s="31"/>
      <c r="G33" s="33"/>
      <c r="H33" s="34">
        <f>H31+H32</f>
        <v>572.47</v>
      </c>
      <c r="I33" s="43"/>
    </row>
    <row r="34" ht="20" customHeight="1" spans="1:9">
      <c r="A34" s="35"/>
      <c r="B34" s="35"/>
      <c r="C34" s="35"/>
      <c r="D34" s="35"/>
      <c r="E34" s="35"/>
      <c r="F34" s="35"/>
      <c r="G34" s="36"/>
      <c r="H34" s="36"/>
      <c r="I34" s="44"/>
    </row>
    <row r="35" ht="20" customHeight="1" spans="1:9">
      <c r="A35" s="35"/>
      <c r="B35" s="35"/>
      <c r="C35" s="35"/>
      <c r="D35" s="35"/>
      <c r="E35" s="35"/>
      <c r="F35" s="35"/>
      <c r="G35" s="36"/>
      <c r="H35" s="36"/>
      <c r="I35" s="44"/>
    </row>
  </sheetData>
  <mergeCells count="42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G11"/>
    <mergeCell ref="B12:C12"/>
    <mergeCell ref="B13:G13"/>
    <mergeCell ref="B14:C14"/>
    <mergeCell ref="B15:C15"/>
    <mergeCell ref="B16:G16"/>
    <mergeCell ref="B17:C17"/>
    <mergeCell ref="B18:C18"/>
    <mergeCell ref="B19:C19"/>
    <mergeCell ref="B20:G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E31:F31"/>
    <mergeCell ref="B32:C32"/>
    <mergeCell ref="E32:F32"/>
    <mergeCell ref="B33:C33"/>
    <mergeCell ref="E33:F33"/>
    <mergeCell ref="A4:A5"/>
    <mergeCell ref="B4:B5"/>
    <mergeCell ref="C4:C5"/>
    <mergeCell ref="D4:D5"/>
    <mergeCell ref="E4:E5"/>
    <mergeCell ref="I31:I32"/>
    <mergeCell ref="H2:I5"/>
  </mergeCells>
  <printOptions horizontalCentered="1"/>
  <pageMargins left="0.590277777777778" right="0.590277777777778" top="0.60625" bottom="0.60625" header="0.5" footer="0.5"/>
  <pageSetup paperSize="9" scale="72" orientation="portrait" horizontalDpi="600"/>
  <headerFooter/>
  <colBreaks count="1" manualBreakCount="1">
    <brk id="9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SheetLayoutView="90" topLeftCell="A9" workbookViewId="0">
      <selection activeCell="B33" sqref="B33:C33"/>
    </sheetView>
  </sheetViews>
  <sheetFormatPr defaultColWidth="8.75" defaultRowHeight="14.25"/>
  <cols>
    <col min="1" max="1" width="7.5" style="2" customWidth="1"/>
    <col min="2" max="2" width="8.75" style="2"/>
    <col min="3" max="3" width="14.5" style="2" customWidth="1"/>
    <col min="4" max="4" width="7.625" style="2" customWidth="1"/>
    <col min="5" max="5" width="10.75" style="2" customWidth="1"/>
    <col min="6" max="6" width="13.5" style="2" customWidth="1"/>
    <col min="7" max="7" width="11.5" style="2" customWidth="1"/>
    <col min="8" max="8" width="10" style="2" customWidth="1"/>
    <col min="9" max="9" width="30.9666666666667" style="2" customWidth="1"/>
    <col min="10" max="16384" width="8.75" style="2"/>
  </cols>
  <sheetData>
    <row r="1" ht="65" customHeight="1" spans="1:9">
      <c r="A1" s="3" t="s">
        <v>96</v>
      </c>
      <c r="B1" s="4"/>
      <c r="C1" s="4"/>
      <c r="D1" s="4"/>
      <c r="E1" s="4"/>
      <c r="F1" s="4"/>
      <c r="G1" s="4"/>
      <c r="H1" s="4"/>
      <c r="I1" s="4"/>
    </row>
    <row r="2" s="1" customFormat="1" ht="30.95" customHeight="1" spans="1:9">
      <c r="A2" s="5" t="s">
        <v>25</v>
      </c>
      <c r="B2" s="6" t="s">
        <v>26</v>
      </c>
      <c r="C2" s="6"/>
      <c r="D2" s="6"/>
      <c r="E2" s="6" t="s">
        <v>27</v>
      </c>
      <c r="F2" s="6" t="s">
        <v>28</v>
      </c>
      <c r="G2" s="6"/>
      <c r="H2" s="6" t="s">
        <v>29</v>
      </c>
      <c r="I2" s="37"/>
    </row>
    <row r="3" s="1" customFormat="1" ht="30.95" customHeight="1" spans="1:9">
      <c r="A3" s="7" t="s">
        <v>30</v>
      </c>
      <c r="B3" s="8" t="str">
        <f>'洛宁山水文苑项目8#11#楼门窗造价汇总表'!C7</f>
        <v>YTC-3</v>
      </c>
      <c r="C3" s="8"/>
      <c r="D3" s="8"/>
      <c r="E3" s="8" t="s">
        <v>31</v>
      </c>
      <c r="F3" s="8" t="s">
        <v>32</v>
      </c>
      <c r="G3" s="8"/>
      <c r="H3" s="8"/>
      <c r="I3" s="38"/>
    </row>
    <row r="4" s="1" customFormat="1" ht="30" customHeight="1" spans="1:9">
      <c r="A4" s="9" t="s">
        <v>33</v>
      </c>
      <c r="B4" s="8">
        <f>'洛宁山水文苑项目8#11#楼门窗造价汇总表'!D7</f>
        <v>5550</v>
      </c>
      <c r="C4" s="10" t="s">
        <v>34</v>
      </c>
      <c r="D4" s="8">
        <f>'洛宁山水文苑项目8#11#楼门窗造价汇总表'!E7</f>
        <v>2100</v>
      </c>
      <c r="E4" s="8" t="s">
        <v>35</v>
      </c>
      <c r="F4" s="8">
        <f>D4*B4/1000000</f>
        <v>11.655</v>
      </c>
      <c r="G4" s="11" t="s">
        <v>36</v>
      </c>
      <c r="H4" s="8"/>
      <c r="I4" s="38"/>
    </row>
    <row r="5" s="1" customFormat="1" ht="24" customHeight="1" spans="1:9">
      <c r="A5" s="9"/>
      <c r="B5" s="8"/>
      <c r="C5" s="10"/>
      <c r="D5" s="8"/>
      <c r="E5" s="8"/>
      <c r="F5" s="12">
        <f>F4</f>
        <v>11.66</v>
      </c>
      <c r="G5" s="13" t="s">
        <v>37</v>
      </c>
      <c r="H5" s="8"/>
      <c r="I5" s="38"/>
    </row>
    <row r="6" s="1" customFormat="1" ht="30" customHeight="1" spans="1:9">
      <c r="A6" s="7" t="s">
        <v>1</v>
      </c>
      <c r="B6" s="8" t="s">
        <v>38</v>
      </c>
      <c r="C6" s="8"/>
      <c r="D6" s="8" t="s">
        <v>39</v>
      </c>
      <c r="E6" s="8" t="s">
        <v>40</v>
      </c>
      <c r="F6" s="8" t="s">
        <v>41</v>
      </c>
      <c r="G6" s="11" t="s">
        <v>42</v>
      </c>
      <c r="H6" s="11" t="s">
        <v>43</v>
      </c>
      <c r="I6" s="39" t="s">
        <v>44</v>
      </c>
    </row>
    <row r="7" s="1" customFormat="1" ht="20" customHeight="1" spans="1:9">
      <c r="A7" s="14">
        <v>1</v>
      </c>
      <c r="B7" s="15" t="s">
        <v>45</v>
      </c>
      <c r="C7" s="15"/>
      <c r="D7" s="15"/>
      <c r="E7" s="15"/>
      <c r="F7" s="15"/>
      <c r="G7" s="15"/>
      <c r="H7" s="16">
        <f>SUM(H8:H10)</f>
        <v>204.58</v>
      </c>
      <c r="I7" s="40"/>
    </row>
    <row r="8" s="1" customFormat="1" ht="20" customHeight="1" spans="1:9">
      <c r="A8" s="7">
        <v>1.1</v>
      </c>
      <c r="B8" s="17" t="s">
        <v>46</v>
      </c>
      <c r="C8" s="18"/>
      <c r="D8" s="8" t="s">
        <v>47</v>
      </c>
      <c r="E8" s="11">
        <v>6.22000000000001</v>
      </c>
      <c r="F8" s="19">
        <v>0.1</v>
      </c>
      <c r="G8" s="20">
        <v>25.88</v>
      </c>
      <c r="H8" s="20">
        <f t="shared" ref="H8:H10" si="0">E8*(1+F8)*G8</f>
        <v>177.07</v>
      </c>
      <c r="I8" s="38" t="s">
        <v>48</v>
      </c>
    </row>
    <row r="9" s="1" customFormat="1" ht="20" customHeight="1" spans="1:9">
      <c r="A9" s="7">
        <v>1.2</v>
      </c>
      <c r="B9" s="17" t="s">
        <v>49</v>
      </c>
      <c r="C9" s="18"/>
      <c r="D9" s="8" t="s">
        <v>47</v>
      </c>
      <c r="E9" s="11">
        <v>0.730000000000002</v>
      </c>
      <c r="F9" s="19">
        <v>0.1</v>
      </c>
      <c r="G9" s="20">
        <v>25</v>
      </c>
      <c r="H9" s="20">
        <f t="shared" si="0"/>
        <v>20.08</v>
      </c>
      <c r="I9" s="38" t="s">
        <v>48</v>
      </c>
    </row>
    <row r="10" s="1" customFormat="1" ht="20" customHeight="1" spans="1:9">
      <c r="A10" s="7">
        <v>1.3</v>
      </c>
      <c r="B10" s="8" t="s">
        <v>50</v>
      </c>
      <c r="C10" s="8"/>
      <c r="D10" s="8" t="s">
        <v>47</v>
      </c>
      <c r="E10" s="11">
        <v>0.280000000000001</v>
      </c>
      <c r="F10" s="19">
        <v>0.1</v>
      </c>
      <c r="G10" s="20">
        <v>24.12</v>
      </c>
      <c r="H10" s="20">
        <f t="shared" si="0"/>
        <v>7.43</v>
      </c>
      <c r="I10" s="38" t="s">
        <v>48</v>
      </c>
    </row>
    <row r="11" s="1" customFormat="1" ht="20" customHeight="1" spans="1:9">
      <c r="A11" s="14">
        <v>2</v>
      </c>
      <c r="B11" s="15" t="s">
        <v>51</v>
      </c>
      <c r="C11" s="15"/>
      <c r="D11" s="15"/>
      <c r="E11" s="15"/>
      <c r="F11" s="15"/>
      <c r="G11" s="15"/>
      <c r="H11" s="16">
        <f>H12</f>
        <v>11.36</v>
      </c>
      <c r="I11" s="40"/>
    </row>
    <row r="12" s="1" customFormat="1" ht="20" customHeight="1" spans="1:9">
      <c r="A12" s="7">
        <v>2.1</v>
      </c>
      <c r="B12" s="8" t="s">
        <v>52</v>
      </c>
      <c r="C12" s="8"/>
      <c r="D12" s="8" t="s">
        <v>53</v>
      </c>
      <c r="E12" s="21">
        <f>2/F5</f>
        <v>0.172</v>
      </c>
      <c r="F12" s="19">
        <v>0.01</v>
      </c>
      <c r="G12" s="20">
        <v>65.38</v>
      </c>
      <c r="H12" s="20">
        <f t="shared" ref="H12:H15" si="1">E12*(1+F12)*G12</f>
        <v>11.36</v>
      </c>
      <c r="I12" s="38" t="s">
        <v>54</v>
      </c>
    </row>
    <row r="13" s="1" customFormat="1" ht="20" customHeight="1" spans="1:9">
      <c r="A13" s="14">
        <v>3</v>
      </c>
      <c r="B13" s="15" t="s">
        <v>55</v>
      </c>
      <c r="C13" s="15"/>
      <c r="D13" s="15"/>
      <c r="E13" s="15"/>
      <c r="F13" s="15"/>
      <c r="G13" s="15"/>
      <c r="H13" s="16">
        <f>SUM(H14:H15)</f>
        <v>125.24</v>
      </c>
      <c r="I13" s="40"/>
    </row>
    <row r="14" s="1" customFormat="1" ht="20" customHeight="1" spans="1:9">
      <c r="A14" s="7">
        <v>3.1</v>
      </c>
      <c r="B14" s="8" t="s">
        <v>56</v>
      </c>
      <c r="C14" s="8"/>
      <c r="D14" s="8" t="s">
        <v>57</v>
      </c>
      <c r="E14" s="11">
        <v>0.16</v>
      </c>
      <c r="F14" s="19">
        <v>0.02</v>
      </c>
      <c r="G14" s="20">
        <v>100.88</v>
      </c>
      <c r="H14" s="20">
        <f t="shared" si="1"/>
        <v>16.46</v>
      </c>
      <c r="I14" s="38" t="s">
        <v>58</v>
      </c>
    </row>
    <row r="15" s="1" customFormat="1" ht="20" customHeight="1" spans="1:9">
      <c r="A15" s="7">
        <v>3.2</v>
      </c>
      <c r="B15" s="8" t="s">
        <v>59</v>
      </c>
      <c r="C15" s="8"/>
      <c r="D15" s="8" t="s">
        <v>57</v>
      </c>
      <c r="E15" s="11">
        <v>0.75</v>
      </c>
      <c r="F15" s="19">
        <v>0.02</v>
      </c>
      <c r="G15" s="20">
        <v>142.2</v>
      </c>
      <c r="H15" s="20">
        <f t="shared" si="1"/>
        <v>108.78</v>
      </c>
      <c r="I15" s="38" t="s">
        <v>58</v>
      </c>
    </row>
    <row r="16" s="1" customFormat="1" ht="20" customHeight="1" spans="1:9">
      <c r="A16" s="14">
        <v>4</v>
      </c>
      <c r="B16" s="15" t="s">
        <v>60</v>
      </c>
      <c r="C16" s="15"/>
      <c r="D16" s="15"/>
      <c r="E16" s="15"/>
      <c r="F16" s="15"/>
      <c r="G16" s="15"/>
      <c r="H16" s="16">
        <f>SUM(H17:H19)</f>
        <v>25.22</v>
      </c>
      <c r="I16" s="40" t="s">
        <v>61</v>
      </c>
    </row>
    <row r="17" s="1" customFormat="1" ht="20" customHeight="1" spans="1:9">
      <c r="A17" s="14">
        <v>4.1</v>
      </c>
      <c r="B17" s="17" t="s">
        <v>62</v>
      </c>
      <c r="C17" s="18"/>
      <c r="D17" s="8" t="s">
        <v>63</v>
      </c>
      <c r="E17" s="15">
        <v>2.5</v>
      </c>
      <c r="F17" s="19">
        <v>0.03</v>
      </c>
      <c r="G17" s="20">
        <v>8.41</v>
      </c>
      <c r="H17" s="20">
        <f t="shared" ref="H17:H19" si="2">E17*(1+F17)*G17</f>
        <v>21.66</v>
      </c>
      <c r="I17" s="38" t="s">
        <v>64</v>
      </c>
    </row>
    <row r="18" s="1" customFormat="1" ht="20" customHeight="1" spans="1:9">
      <c r="A18" s="14">
        <v>4.2</v>
      </c>
      <c r="B18" s="17" t="s">
        <v>65</v>
      </c>
      <c r="C18" s="18"/>
      <c r="D18" s="8" t="s">
        <v>63</v>
      </c>
      <c r="E18" s="15">
        <v>0.15</v>
      </c>
      <c r="F18" s="19">
        <v>0.03</v>
      </c>
      <c r="G18" s="20">
        <v>23.01</v>
      </c>
      <c r="H18" s="20">
        <f t="shared" si="2"/>
        <v>3.56</v>
      </c>
      <c r="I18" s="38" t="s">
        <v>66</v>
      </c>
    </row>
    <row r="19" ht="20" customHeight="1" spans="1:9">
      <c r="A19" s="14">
        <v>4.3</v>
      </c>
      <c r="B19" s="22" t="s">
        <v>67</v>
      </c>
      <c r="C19" s="22"/>
      <c r="D19" s="8" t="s">
        <v>68</v>
      </c>
      <c r="E19" s="11"/>
      <c r="F19" s="8"/>
      <c r="G19" s="11"/>
      <c r="H19" s="20">
        <f t="shared" si="2"/>
        <v>0</v>
      </c>
      <c r="I19" s="40"/>
    </row>
    <row r="20" ht="20" customHeight="1" spans="1:9">
      <c r="A20" s="14">
        <v>5</v>
      </c>
      <c r="B20" s="15" t="s">
        <v>69</v>
      </c>
      <c r="C20" s="15"/>
      <c r="D20" s="15"/>
      <c r="E20" s="15"/>
      <c r="F20" s="15"/>
      <c r="G20" s="15"/>
      <c r="H20" s="16">
        <f>SUM(H21:H24)</f>
        <v>10.97</v>
      </c>
      <c r="I20" s="40" t="s">
        <v>61</v>
      </c>
    </row>
    <row r="21" ht="20" customHeight="1" spans="1:9">
      <c r="A21" s="14">
        <v>5.1</v>
      </c>
      <c r="B21" s="17" t="s">
        <v>70</v>
      </c>
      <c r="C21" s="18"/>
      <c r="D21" s="8" t="s">
        <v>71</v>
      </c>
      <c r="E21" s="23">
        <f>(700+1600)*2/1000/F5*2</f>
        <v>0.79</v>
      </c>
      <c r="F21" s="15"/>
      <c r="G21" s="20">
        <v>1.08</v>
      </c>
      <c r="H21" s="20">
        <f t="shared" ref="H21:H30" si="3">E21*(1+F21)*G21</f>
        <v>0.85</v>
      </c>
      <c r="I21" s="38" t="s">
        <v>72</v>
      </c>
    </row>
    <row r="22" ht="20" customHeight="1" spans="1:9">
      <c r="A22" s="14">
        <v>5.2</v>
      </c>
      <c r="B22" s="17" t="s">
        <v>73</v>
      </c>
      <c r="C22" s="18"/>
      <c r="D22" s="8" t="s">
        <v>71</v>
      </c>
      <c r="E22" s="15">
        <v>0</v>
      </c>
      <c r="F22" s="15"/>
      <c r="G22" s="20">
        <v>1.08</v>
      </c>
      <c r="H22" s="20">
        <f t="shared" si="3"/>
        <v>0</v>
      </c>
      <c r="I22" s="40"/>
    </row>
    <row r="23" ht="20" customHeight="1" spans="1:9">
      <c r="A23" s="14">
        <v>5.3</v>
      </c>
      <c r="B23" s="24" t="s">
        <v>74</v>
      </c>
      <c r="C23" s="24"/>
      <c r="D23" s="8" t="s">
        <v>75</v>
      </c>
      <c r="E23" s="12">
        <f>(4+8+8)/F5</f>
        <v>1.72</v>
      </c>
      <c r="F23" s="8"/>
      <c r="G23" s="20">
        <v>0.07</v>
      </c>
      <c r="H23" s="20">
        <f t="shared" si="3"/>
        <v>0.12</v>
      </c>
      <c r="I23" s="40" t="s">
        <v>61</v>
      </c>
    </row>
    <row r="24" ht="20" customHeight="1" spans="1:9">
      <c r="A24" s="14">
        <v>5.4</v>
      </c>
      <c r="B24" s="25" t="s">
        <v>76</v>
      </c>
      <c r="C24" s="26"/>
      <c r="D24" s="8" t="s">
        <v>57</v>
      </c>
      <c r="E24" s="8">
        <v>1</v>
      </c>
      <c r="F24" s="8"/>
      <c r="G24" s="20">
        <v>10</v>
      </c>
      <c r="H24" s="20">
        <f t="shared" si="3"/>
        <v>10</v>
      </c>
      <c r="I24" s="40"/>
    </row>
    <row r="25" ht="20" customHeight="1" spans="1:9">
      <c r="A25" s="27">
        <v>6</v>
      </c>
      <c r="B25" s="8" t="s">
        <v>77</v>
      </c>
      <c r="C25" s="8"/>
      <c r="D25" s="8" t="s">
        <v>57</v>
      </c>
      <c r="E25" s="8">
        <v>1</v>
      </c>
      <c r="F25" s="15">
        <v>0</v>
      </c>
      <c r="G25" s="16">
        <v>26</v>
      </c>
      <c r="H25" s="20">
        <f t="shared" si="3"/>
        <v>26</v>
      </c>
      <c r="I25" s="40" t="s">
        <v>61</v>
      </c>
    </row>
    <row r="26" ht="20" customHeight="1" spans="1:9">
      <c r="A26" s="14">
        <v>7</v>
      </c>
      <c r="B26" s="17" t="s">
        <v>78</v>
      </c>
      <c r="C26" s="18"/>
      <c r="D26" s="8" t="s">
        <v>57</v>
      </c>
      <c r="E26" s="8">
        <v>1</v>
      </c>
      <c r="F26" s="15">
        <v>0</v>
      </c>
      <c r="G26" s="16">
        <f>44+15</f>
        <v>59</v>
      </c>
      <c r="H26" s="20">
        <f t="shared" si="3"/>
        <v>59</v>
      </c>
      <c r="I26" s="40" t="s">
        <v>79</v>
      </c>
    </row>
    <row r="27" ht="20" customHeight="1" spans="1:9">
      <c r="A27" s="14">
        <v>8</v>
      </c>
      <c r="B27" s="8" t="s">
        <v>80</v>
      </c>
      <c r="C27" s="8"/>
      <c r="D27" s="8" t="s">
        <v>57</v>
      </c>
      <c r="E27" s="8">
        <v>1</v>
      </c>
      <c r="F27" s="15">
        <v>0</v>
      </c>
      <c r="G27" s="16">
        <v>6</v>
      </c>
      <c r="H27" s="20">
        <f t="shared" si="3"/>
        <v>6</v>
      </c>
      <c r="I27" s="40" t="s">
        <v>61</v>
      </c>
    </row>
    <row r="28" ht="20" customHeight="1" spans="1:9">
      <c r="A28" s="7">
        <v>9</v>
      </c>
      <c r="B28" s="8" t="s">
        <v>81</v>
      </c>
      <c r="C28" s="8"/>
      <c r="D28" s="8" t="s">
        <v>57</v>
      </c>
      <c r="E28" s="8">
        <v>1</v>
      </c>
      <c r="F28" s="8">
        <v>0</v>
      </c>
      <c r="G28" s="16">
        <v>1</v>
      </c>
      <c r="H28" s="20">
        <f t="shared" si="3"/>
        <v>1</v>
      </c>
      <c r="I28" s="40" t="s">
        <v>61</v>
      </c>
    </row>
    <row r="29" ht="20" customHeight="1" spans="1:9">
      <c r="A29" s="7">
        <v>10</v>
      </c>
      <c r="B29" s="8" t="s">
        <v>82</v>
      </c>
      <c r="C29" s="8"/>
      <c r="D29" s="8" t="s">
        <v>57</v>
      </c>
      <c r="E29" s="8">
        <v>1</v>
      </c>
      <c r="F29" s="8">
        <v>0</v>
      </c>
      <c r="G29" s="16">
        <v>0</v>
      </c>
      <c r="H29" s="20">
        <f t="shared" si="3"/>
        <v>0</v>
      </c>
      <c r="I29" s="40" t="s">
        <v>83</v>
      </c>
    </row>
    <row r="30" ht="20" customHeight="1" spans="1:9">
      <c r="A30" s="7">
        <v>11</v>
      </c>
      <c r="B30" s="8" t="s">
        <v>84</v>
      </c>
      <c r="C30" s="8"/>
      <c r="D30" s="8" t="s">
        <v>57</v>
      </c>
      <c r="E30" s="8">
        <v>1</v>
      </c>
      <c r="F30" s="8">
        <v>0</v>
      </c>
      <c r="G30" s="16">
        <v>4</v>
      </c>
      <c r="H30" s="20">
        <f t="shared" si="3"/>
        <v>4</v>
      </c>
      <c r="I30" s="40" t="s">
        <v>61</v>
      </c>
    </row>
    <row r="31" ht="20" customHeight="1" spans="1:9">
      <c r="A31" s="7">
        <v>12</v>
      </c>
      <c r="B31" s="17" t="s">
        <v>85</v>
      </c>
      <c r="C31" s="18"/>
      <c r="D31" s="8" t="s">
        <v>86</v>
      </c>
      <c r="E31" s="17" t="s">
        <v>87</v>
      </c>
      <c r="F31" s="18"/>
      <c r="G31" s="20"/>
      <c r="H31" s="20">
        <f>SUM(H25:H30,H20,H16,H13,H11,H7)</f>
        <v>473.37</v>
      </c>
      <c r="I31" s="41" t="s">
        <v>88</v>
      </c>
    </row>
    <row r="32" ht="20" customHeight="1" spans="1:9">
      <c r="A32" s="7">
        <v>13</v>
      </c>
      <c r="B32" s="17" t="s">
        <v>89</v>
      </c>
      <c r="C32" s="18"/>
      <c r="D32" s="8" t="s">
        <v>86</v>
      </c>
      <c r="E32" s="17" t="s">
        <v>90</v>
      </c>
      <c r="F32" s="18"/>
      <c r="G32" s="28">
        <v>0.1</v>
      </c>
      <c r="H32" s="20">
        <f>H31*G32</f>
        <v>47.34</v>
      </c>
      <c r="I32" s="42"/>
    </row>
    <row r="33" ht="20" customHeight="1" spans="1:9">
      <c r="A33" s="29">
        <v>14</v>
      </c>
      <c r="B33" s="30" t="s">
        <v>91</v>
      </c>
      <c r="C33" s="31"/>
      <c r="D33" s="32" t="s">
        <v>86</v>
      </c>
      <c r="E33" s="30" t="s">
        <v>92</v>
      </c>
      <c r="F33" s="31"/>
      <c r="G33" s="33"/>
      <c r="H33" s="34">
        <f>H31+H32</f>
        <v>520.71</v>
      </c>
      <c r="I33" s="43"/>
    </row>
    <row r="34" ht="20" customHeight="1" spans="1:9">
      <c r="A34" s="35"/>
      <c r="B34" s="35"/>
      <c r="C34" s="35"/>
      <c r="D34" s="35"/>
      <c r="E34" s="35"/>
      <c r="F34" s="35"/>
      <c r="G34" s="36"/>
      <c r="H34" s="36"/>
      <c r="I34" s="44"/>
    </row>
    <row r="35" ht="20" customHeight="1" spans="1:9">
      <c r="A35" s="35"/>
      <c r="B35" s="35"/>
      <c r="C35" s="35"/>
      <c r="D35" s="35"/>
      <c r="E35" s="35"/>
      <c r="F35" s="35"/>
      <c r="G35" s="36"/>
      <c r="H35" s="36"/>
      <c r="I35" s="44"/>
    </row>
  </sheetData>
  <mergeCells count="42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G11"/>
    <mergeCell ref="B12:C12"/>
    <mergeCell ref="B13:G13"/>
    <mergeCell ref="B14:C14"/>
    <mergeCell ref="B15:C15"/>
    <mergeCell ref="B16:G16"/>
    <mergeCell ref="B17:C17"/>
    <mergeCell ref="B18:C18"/>
    <mergeCell ref="B19:C19"/>
    <mergeCell ref="B20:G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E31:F31"/>
    <mergeCell ref="B32:C32"/>
    <mergeCell ref="E32:F32"/>
    <mergeCell ref="B33:C33"/>
    <mergeCell ref="E33:F33"/>
    <mergeCell ref="A4:A5"/>
    <mergeCell ref="B4:B5"/>
    <mergeCell ref="C4:C5"/>
    <mergeCell ref="D4:D5"/>
    <mergeCell ref="E4:E5"/>
    <mergeCell ref="I31:I32"/>
    <mergeCell ref="H2:I5"/>
  </mergeCells>
  <printOptions horizontalCentered="1"/>
  <pageMargins left="0.590277777777778" right="0.590277777777778" top="0.60625" bottom="0.60625" header="0.5" footer="0.5"/>
  <pageSetup paperSize="9" scale="72" orientation="portrait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洛宁山水文苑项目8#11#楼门窗造价汇总表</vt:lpstr>
      <vt:lpstr>YTC-1</vt:lpstr>
      <vt:lpstr>YTC-2-1</vt:lpstr>
      <vt:lpstr>YTC-2-2</vt:lpstr>
      <vt:lpstr>YTC-3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商务部</cp:lastModifiedBy>
  <dcterms:created xsi:type="dcterms:W3CDTF">2009-08-21T07:16:00Z</dcterms:created>
  <cp:lastPrinted>2018-10-25T08:19:00Z</cp:lastPrinted>
  <dcterms:modified xsi:type="dcterms:W3CDTF">2025-09-02T05:49:07Z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1BDE1F54D1A34294A2114628719384C7</vt:lpwstr>
  </property>
  <property fmtid="{D5CDD505-2E9C-101B-9397-08002B2CF9AE}" pid="4" name="KSOReadingLayout">
    <vt:bool>true</vt:bool>
  </property>
</Properties>
</file>