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505" windowHeight="7695" tabRatio="716" activeTab="2"/>
  </bookViews>
  <sheets>
    <sheet name="清单报价说明" sheetId="8" r:id="rId1"/>
    <sheet name="天逸供配电清单汇总表" sheetId="7" r:id="rId2"/>
    <sheet name="天逸供配电清单与计价表" sheetId="1" r:id="rId3"/>
    <sheet name="Sheet1" sheetId="9" r:id="rId4"/>
  </sheets>
  <definedNames>
    <definedName name="_xlnm._FilterDatabase" localSheetId="2" hidden="1">天逸供配电清单与计价表!$A$3:$M$218</definedName>
    <definedName name="_xlnm.Print_Area" localSheetId="1">天逸供配电清单汇总表!$A$1:$D$11</definedName>
    <definedName name="_xlnm.Print_Area" localSheetId="2">天逸供配电清单与计价表!$B$1:$M$218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<sst xmlns="http://schemas.openxmlformats.org/spreadsheetml/2006/main" count="755" uniqueCount="299">
  <si>
    <t>工程量清单报价说明</t>
  </si>
  <si>
    <t>一、工程概况:</t>
  </si>
  <si>
    <t>工程概况:天逸项目供配电工程。</t>
  </si>
  <si>
    <t>其他事项：
（1）施工现场的实际情况：投标单位自行勘察。
（2）交通运输情况：投标单位自行勘察。
（3）自然地理条件及环境保护要求：见招标文件中合同条款。
（4）施工工期：见招标文件/合同文件。
（5）水电接口：甲方现场协调水电接驳点，自行接驳、水电费在综合单价内已包括。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</si>
  <si>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</si>
  <si>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</si>
  <si>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</si>
  <si>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</si>
  <si>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投标人应仔细检查投标总报价各部分的金额合计应等于总金额。</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</si>
  <si>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</si>
  <si>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</si>
  <si>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含税固定总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</si>
  <si>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</si>
  <si>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</si>
  <si>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</si>
  <si>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四、其他计价说明</t>
  </si>
  <si>
    <t>本次招标范围从10kV昂扬开关站-居民配-电表箱；包含居民配、商业专用配和公用配及充电桩配电等，充电桩配包含从箱变到电表箱（含电表箱）的所有施工内容，土建部分包含所有配电室的电缆沟、墙面、地面、顶面。清单已按审核版图纸修改，关于柜体配置的相关调整的不再清单内在显示，报价结合修改图纸进行重新调整柜体配置进行报价。其他变更未在清单内修改的，要在报价内综合考虑，清单不再调整。（住宅配增加防水要求，要达到验收标准，费用综合堪虑在本次报价内）</t>
  </si>
  <si>
    <t>以下内容为空白。</t>
  </si>
  <si>
    <t>天逸供配电项目汇总表</t>
  </si>
  <si>
    <t>序号</t>
  </si>
  <si>
    <t>名称</t>
  </si>
  <si>
    <t>工程造价
（元）</t>
  </si>
  <si>
    <t>备注</t>
  </si>
  <si>
    <t>一</t>
  </si>
  <si>
    <t>高压进线小计</t>
  </si>
  <si>
    <t>二</t>
  </si>
  <si>
    <t>10kV/0.4kV电缆桥架小计</t>
  </si>
  <si>
    <t>三</t>
  </si>
  <si>
    <t>电气设备安装小计</t>
  </si>
  <si>
    <t>四</t>
  </si>
  <si>
    <t>土建小计</t>
  </si>
  <si>
    <t>五</t>
  </si>
  <si>
    <t>监理费</t>
  </si>
  <si>
    <t>六</t>
  </si>
  <si>
    <t>资产评估费</t>
  </si>
  <si>
    <t>七</t>
  </si>
  <si>
    <t>包含移交送电完成的所有费用</t>
  </si>
  <si>
    <t>八</t>
  </si>
  <si>
    <t>合计</t>
  </si>
  <si>
    <t>备注：</t>
  </si>
  <si>
    <t xml:space="preserve">1.含税固定总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一切与之相关的所需全部费用。
2.若对工程量清单存疑，请在招标文件约定的期限内提出，经招标人确认后补发此项清单。招标文件约定的期限内若无异议，本次工程量清单无论是否存在缺项、漏项、工程量偏差，均视为乙方已综合考虑在固定合同总价内。
</t>
  </si>
  <si>
    <t>天逸供配电清单与计价表</t>
  </si>
  <si>
    <t>项目名称</t>
  </si>
  <si>
    <t>工程内容</t>
  </si>
  <si>
    <t>单位</t>
  </si>
  <si>
    <t>工程量
g</t>
  </si>
  <si>
    <t>其中：各子项构成（元）</t>
  </si>
  <si>
    <t>含税综合单价(元)
f=(a+b+c+d+e)</t>
  </si>
  <si>
    <t>含税合价(元)=g*f</t>
  </si>
  <si>
    <t>品牌</t>
  </si>
  <si>
    <t>人工费
a</t>
  </si>
  <si>
    <t>主材费
b</t>
  </si>
  <si>
    <t>机械、辅材及其他c</t>
  </si>
  <si>
    <t>管理费及利润
d=(a+b+c)*费率</t>
  </si>
  <si>
    <t>税金
e=(a+b+c+d)*费率</t>
  </si>
  <si>
    <t>电力电缆</t>
  </si>
  <si>
    <t>1.名称:电力电缆
2.型号:ZCYJLV22-8.7/15-3*400
3.敷设方式、部位:沿电缆沟或电缆管敷设
4.其它:含相关调试、辅材附件等，满足设计及规范要求
5.含与之相关的一切费用</t>
  </si>
  <si>
    <t>m</t>
  </si>
  <si>
    <t>郑一/明星</t>
  </si>
  <si>
    <t>1.名称:电力电缆
2.型号:ZCYJLV22-8.7/15-3*120
3.敷设方式、部位:沿电缆沟或电缆管敷设
4.其它:含相关调试、辅材附件等，满足设计及规范要求
5.含与之相关的一切费用</t>
  </si>
  <si>
    <t>电力电缆终端头</t>
  </si>
  <si>
    <t>1.名称:电力电缆头
2.型号:ZCYJLV22-8.7/15-3*400
3.规格:铝芯
4.电压等级（kV):8.7/15kV
5.其它:含相关调试、辅材附件等，满足设计及规范要求
6.含与之相关的一切费用</t>
  </si>
  <si>
    <t>个</t>
  </si>
  <si>
    <t>电力电缆中间头</t>
  </si>
  <si>
    <t>1.名称:电力电缆中间头
2.型号:ZCYJLV22-8.7/15-3*400
3.规格:铝芯
4.电压等级（kV):8.7/15kV
5.其它:含相关调试、辅材附件等，满足设计及规范要求
6.含与之相关的一切费用</t>
  </si>
  <si>
    <t>1.名称:电力电缆头
2.型号:ZCYJLV22-8.7/15-3*120
3.规格:铝芯
4.电压等级（kV):8.7/15kV
5.其它:含相关调试、辅材附件等，满足设计及规范要求
6.含与之相关的一切费用</t>
  </si>
  <si>
    <t>电缆保护管（顶管）</t>
  </si>
  <si>
    <t>1.名称:电缆保护管（顶管）
2.材质:MPP
3.规格:4位φ180（壁厚12）
4.敷设方式:顶管敷设
5.其它:满足设计及规范要求
6.含与之相关的一切费用</t>
  </si>
  <si>
    <t>电缆保护管</t>
  </si>
  <si>
    <t>1.名称:电缆保护管
2.材质:MPP
3.规格:4位φ180（壁厚12）
4.敷设方式:埋地敷设
5.其它:满足设计及规范要求
6.含与之相关的一切费用</t>
  </si>
  <si>
    <t>新建检查井</t>
  </si>
  <si>
    <t>1、名称:新建B型手孔电缆井（做法详见图纸HY-230037-D0106-11）
2、做法：受力钢筋保护层厚度除基础为30mm外,梁、圈梁为35mm,板为
25mm,未标注的纵筋锚固长度为35d。除垫层混凝土等级为C10外,其余均为C30。
3、电缆井位置见电缆走径图。图中控制标高:路面标高根据井所在的位置为人行道路面、行车道或花坛设计标高;当图中埋管深度、数
量、材质与电缆排管断面冲突时,以电缆断面图为准。
4、图中铁件外露部分均进行热镀锌防腐处理,无缝钢管管内外热镀锌。
5、砖砌体采用Mu10烧结普通砖及M10水泥砂浆砌筑。
6、排管穿入电缆后,管两端用ZFD-S塑性无机电缆防火堵料封堵150长,且要求封堵密实以防止积水及易燃易爆气体进入。
7、预制盖板20厚1:2水泥砂浆坐浆。
8、砖砌体要求横缝竖缝均必须做到砂浆饱满,表面平整,砖缝均匀。电缆井侧壁内外做聚合物防水砂浆防水层,做法见图集02J331中88页,与预埋管结合处抹成45%%D喇叭口(井内侧)。土方施工见地下水时,不设渗水设施。
9、盖板详见后图:砖砌井盖板图。安装时注意盖板型号两端及板缝间应调整均匀,并及时用热沥青混合料填实严密。沥青混合填缝料重量比例为:石油沥青:石棉粉:水泥:锯末
10、成活价，清单中已考虑与此项工作相关的一切费用，详见图纸HY-230037-D0106-11。</t>
  </si>
  <si>
    <t>座</t>
  </si>
  <si>
    <t>挖沟槽</t>
  </si>
  <si>
    <t>1.土壤类别:一般土（电缆保护管及检查井）
2.挖土深度:满足施工要求</t>
  </si>
  <si>
    <t>m3</t>
  </si>
  <si>
    <t>回填土</t>
  </si>
  <si>
    <t>1.名称:回填土方（电缆保护管及检查井）
2.填方来源、运距:原土夯填
3.密实度满足图纸要求</t>
  </si>
  <si>
    <t>桥架</t>
  </si>
  <si>
    <t>1.名称:10kV公用
2.型号:200x150
3.其它:满足图纸要求，满足接地要求，满足设计及规范相关要求
4.含与之相关的一切费用</t>
  </si>
  <si>
    <t>1.名称:10kV公用
2.型号:300x200
3.其它:满足图纸要求，满足接地要求，满足设计及规范相关要求
4.含与之相关的一切费用</t>
  </si>
  <si>
    <t>1.名称:住宅桥架
2.型号:200x150
3.其它:满足图纸要求，满足接地要求，满足设计及规范相关要求
4.含与之相关的一切费用</t>
  </si>
  <si>
    <t>1.名称:住宅桥架
2.型号:300x200
3.其它:满足图纸要求，满足接地要求，满足设计及规范相关要求
4.含与之相关的一切费用</t>
  </si>
  <si>
    <t>1.名称:住宅桥架
2.型号:400*200
3.其它:满足图纸要求，满足接地要求，满足设计及规范相关要求
4.含与之相关的一切费用</t>
  </si>
  <si>
    <t>桥架支架</t>
  </si>
  <si>
    <t>1.名称:桥架支架
2.其它:满足设计及规范相关要求</t>
  </si>
  <si>
    <t>KG</t>
  </si>
  <si>
    <t>3.1</t>
  </si>
  <si>
    <t>新建住宅生活专用配（2*630kVA）
供1#楼住宅生活用电</t>
  </si>
  <si>
    <t>干式变压器</t>
  </si>
  <si>
    <r>
      <rPr>
        <sz val="9"/>
        <rFont val="宋体"/>
        <charset val="134"/>
      </rPr>
      <t>1.名称:干式变压器T1、T2
2.型号:SCB14-630kVA,10/0.4kV,Dyn11 Uk%=4.5
3.带外壳带风机,下进侧出
4.含变压器至低压柜铜排连接，相关母线安装及调试、</t>
    </r>
    <r>
      <rPr>
        <sz val="9"/>
        <color rgb="FFFF0000"/>
        <rFont val="宋体"/>
        <charset val="134"/>
      </rPr>
      <t>包含减震器</t>
    </r>
    <r>
      <rPr>
        <sz val="9"/>
        <rFont val="宋体"/>
        <charset val="134"/>
      </rPr>
      <t xml:space="preserve">
5.其它:含相关调试、附件安装，满足设计及规范要求
6.含与之相关的一切费用</t>
    </r>
  </si>
  <si>
    <t>台</t>
  </si>
  <si>
    <t>华森/恒屹</t>
  </si>
  <si>
    <t>高压成套配电柜</t>
  </si>
  <si>
    <t>1.名称:10kV进线柜1H1-1、1H2-1
2.规格:KYN28A-12 
3.其他:含相关调试、附件安装，满足设计及规范要求
4.含与之相关的一切费用</t>
  </si>
  <si>
    <t>锐亿</t>
  </si>
  <si>
    <t>1.名称:10kV PT柜1H1-2、1H2-2
2.规格:KYN28A-12 
3.其他:含相关调试、附件安装，满足设计及规范要求
4.含与之相关的一切费用</t>
  </si>
  <si>
    <t>1.名称:10kV变压器柜1H1-3、1H2-3
2.规格:KYN28A-12 
3.其他:含相关调试、附件安装，满足设计及规范要求
4.含与之相关的一切费用</t>
  </si>
  <si>
    <t>1.名称:10kV馈线柜1H1-4
2.规格:KYN28A-12 
3.其他:含相关调试、附件安装，满足设计及规范要求
4.含与之相关的一切费用</t>
  </si>
  <si>
    <t>1.名称:10kV馈线柜1H2-4
2.规格:KYN28A-12 
3.其他:含相关调试、附件安装，满足设计及规范要求
4.含与之相关的一切费用</t>
  </si>
  <si>
    <t>1.名称:10kV馈线柜1H1-5/1H2-5
2.规格:KYN28A-12 
3.其他:含相关调试、附件安装，满足设计及规范要求
4.含与之相关的一切费用</t>
  </si>
  <si>
    <t>1.名称:10kV变压器柜1H1-6
2.规格:KYN28A-12 
3.其他:含相关调试、附件安装，满足设计及规范要求
4.含与之相关的一切费用</t>
  </si>
  <si>
    <r>
      <rPr>
        <sz val="9"/>
        <rFont val="宋体"/>
        <charset val="134"/>
      </rPr>
      <t>1.名称:10kV联</t>
    </r>
    <r>
      <rPr>
        <sz val="9"/>
        <color rgb="FFFF0000"/>
        <rFont val="宋体"/>
        <charset val="134"/>
      </rPr>
      <t>分断柜1H1-7</t>
    </r>
    <r>
      <rPr>
        <sz val="9"/>
        <rFont val="宋体"/>
        <charset val="134"/>
      </rPr>
      <t xml:space="preserve">
2.规格:KYN28A-12 
3.其他:含相关调试、附件安装，满足设计及规范要求
4.含与之相关的一切费用</t>
    </r>
  </si>
  <si>
    <t>调整</t>
  </si>
  <si>
    <r>
      <rPr>
        <sz val="9"/>
        <rFont val="宋体"/>
        <charset val="134"/>
      </rPr>
      <t>1.名称:10kV联</t>
    </r>
    <r>
      <rPr>
        <sz val="9"/>
        <color rgb="FFFF0000"/>
        <rFont val="宋体"/>
        <charset val="134"/>
      </rPr>
      <t>隔离柜1H2-6</t>
    </r>
    <r>
      <rPr>
        <sz val="9"/>
        <rFont val="宋体"/>
        <charset val="134"/>
      </rPr>
      <t xml:space="preserve">
2.规格:KYN28A-12 
3.其他:含相关调试、附件安装，满足设计及规范要求
4.含与之相关的一切费用</t>
    </r>
  </si>
  <si>
    <t>成套配电柜</t>
  </si>
  <si>
    <r>
      <rPr>
        <sz val="9"/>
        <rFont val="宋体"/>
        <charset val="134"/>
      </rPr>
      <t>1.名称:</t>
    </r>
    <r>
      <rPr>
        <sz val="9"/>
        <color rgb="FFFF0000"/>
        <rFont val="宋体"/>
        <charset val="134"/>
      </rPr>
      <t>蓄电池屏</t>
    </r>
    <r>
      <rPr>
        <sz val="9"/>
        <rFont val="宋体"/>
        <charset val="134"/>
      </rPr>
      <t xml:space="preserve">
2.规格:65Ah,</t>
    </r>
    <r>
      <rPr>
        <sz val="9"/>
        <color rgb="FFFF0000"/>
        <rFont val="宋体"/>
        <charset val="134"/>
      </rPr>
      <t>48V</t>
    </r>
    <r>
      <rPr>
        <sz val="9"/>
        <rFont val="宋体"/>
        <charset val="134"/>
      </rPr>
      <t xml:space="preserve">  
3.其他:含相关调试、附件安装，满足设计及规范要求
4.含与之相关的一切费用</t>
    </r>
  </si>
  <si>
    <t>沃坤/华自/科能达</t>
  </si>
  <si>
    <t>1.名称:自动化屏(DTU)
2.其他:含相关调试、附件安装，满足设计及规范要求
3.含与之相关的一切费用</t>
  </si>
  <si>
    <t>低压开关柜(屏）</t>
  </si>
  <si>
    <t>1.名称:0.4kV进线柜1L1（含TTU）
2.规格:GCS
3.其它:含相关调试、附件安装，满足设计及规范要求
4.含与之相关的一切费用</t>
  </si>
  <si>
    <t>1.名称:0.4kV电容柜1L2
2.规格:GCS
3.其它:含相关调试、附件安装，满足设计及规范要求
4.含与之相关的一切费用</t>
  </si>
  <si>
    <t>1.名称:0.4kV出线柜1L3
2.规格:GCS
3.其它:含相关调试、附件安装，满足设计及规范要求
4.含与之相关的一切费用</t>
  </si>
  <si>
    <t>1.名称:0.4kV联络柜1L4
2.规格:GCS
3.其它:含相关调试、附件安装，满足设计及规范要求
4.含与之相关的一切费用</t>
  </si>
  <si>
    <t>1.名称:0.4kV进线柜2L1（含TTU）
2.规格:GCS
3.其它:含相关调试、附件安装，满足设计及规范要求
4.含与之相关的一切费用</t>
  </si>
  <si>
    <t>1.名称:0.4kV电容柜2L2
2.规格:GCS
3.其它:含相关调试、附件安装，满足设计及规范要求
4.含与之相关的一切费用</t>
  </si>
  <si>
    <t>1.名称:0.4kV出线柜2L3
2.规格:GCS
3.其它:含相关调试、附件安装，满足设计及规范要求
4.含与之相关的一切费用</t>
  </si>
  <si>
    <t>补</t>
  </si>
  <si>
    <t>除湿机</t>
  </si>
  <si>
    <t>1.名称:除湿机
2.规格:3.5KW
3.含与之相关的一切费用</t>
  </si>
  <si>
    <t>模拟操作板</t>
  </si>
  <si>
    <t>1.名称:模拟操作板
2.其它详见图纸，满足设计及规范要求
3.含与之相关的一切费用</t>
  </si>
  <si>
    <t>套</t>
  </si>
  <si>
    <t>安全工具柜</t>
  </si>
  <si>
    <t>1.名称:安全工具柜
2.规格:安全帽、安全带、绝缘手套、绝缘操作杆、绝缘挡板和绝缘罩、高压验电器、绝缘靴、绝缘胶垫、接地线、过滤式防毒面具等
3.规格:详见图纸要求，满足设计及规范要求
4.含与之相关的一切费用</t>
  </si>
  <si>
    <t>环境检测系统</t>
  </si>
  <si>
    <t>1.名称:环境检测系统FZJKG
2.规格:控制柜内置2kVA 4小时/220V UPS,含采集终端
3.规格:详见图纸要求，满足设计及规范要求，满足送电要求
4.含与之相关的一切费用</t>
  </si>
  <si>
    <t>1.名称:电力电缆
2.型号:NHYJV22-1kV-4*240+1*120
3.敷设方式、部位:沿桥架、电缆管或电缆沟敷设
4.其它:含相关调试、辅材附件等，满足设计及规范要求
5.含与之相关的一切费用</t>
  </si>
  <si>
    <t>1.名称:电力电缆
2.型号:ZCYJV22-1kV-4*25+1*16
3.敷设方式、部位:沿桥架、电缆管或电缆沟敷设
4.其它:含相关调试、辅材附件等，满足设计及规范要求
5.含与之相关的一切费用</t>
  </si>
  <si>
    <t>1.名称:电力电缆
2.型号:ZCYJLV22-8.7/15-3*400
3.敷设方式、部位:沿桥架、电缆管或电缆沟敷设
4.其它:含相关调试、辅材附件等，满足设计及规范要求
5.含与之相关的一切费用</t>
  </si>
  <si>
    <t>1.名称:电力电缆
2.型号:ZC-YJLV22-8.7/15-3x120
3.敷设方式、部位:沿桥架、电缆管或电缆沟敷设
4.其它:含相关调试、辅材附件等，满足设计及规范要求
5.含与之相关的一切费用</t>
  </si>
  <si>
    <t>电力电缆头</t>
  </si>
  <si>
    <t>1.名称:电缆头
2.型号:NHYJV22-1kV-4*240+1*120
3.规格:铜芯
4.电压等级（kV):1kV
5.其它:含相关调试、辅材附件等，满足设计及规范要求
6.含与之相关的一切费用</t>
  </si>
  <si>
    <t>1.名称:电缆头
2.型号:ZCYJV22-1kV-4*25+1*16
3.规格:铜芯
4.电压等级（kV):1kV
5.其它:含相关调试、辅材附件等，满足设计及规范要求
6.含与之相关的一切费用</t>
  </si>
  <si>
    <t>1.名称:电缆头
2.型号:ZCYJLV22-8.7/15-3*400
3.规格:铜芯
4.电压等级（kV):8.7/15kV
5.其它:含相关调试、辅材附件等，满足设计及规范要求
6.含与之相关的一切费用</t>
  </si>
  <si>
    <t>1.名称:电缆头
2.型号:ZC-YJLV22-8.7/15-3x120
3.规格:铜芯
4.电压等级（kV):8.7/15kV
5.其它:含相关调试、辅材附件等，满足设计及规范要求
6.含与之相关的一切费用</t>
  </si>
  <si>
    <t>接地网</t>
  </si>
  <si>
    <t>1.名称:接地网
2.材质:50*5mm镀锌扁钢
3.其它:含刷漆，满足设计及规范相关要求</t>
  </si>
  <si>
    <t>临时接地端子</t>
  </si>
  <si>
    <t>1.名称:临时接地端子
2.材质:满足设计及规范相关要求</t>
  </si>
  <si>
    <t>接地装置</t>
  </si>
  <si>
    <t>1.名称:接地网调试
2.其它:满足设计及规范相关要求</t>
  </si>
  <si>
    <t>系统</t>
  </si>
  <si>
    <t>配电箱</t>
  </si>
  <si>
    <t>1.名称:照明配电箱 XSA2-18(T)
2.型号:详见设计图纸
3.安装方式:离地1.4米明装
4.其它:含端子接线</t>
  </si>
  <si>
    <t>普通灯具</t>
  </si>
  <si>
    <t>1.名称:高效节能双管荧光灯
2.型号:安装高度3米(吊杆式)
3.规格: 2X36W
4.其他详见图纸</t>
  </si>
  <si>
    <t>1.名称:高效节能吸顶灯
2.型号:附声控节能开关
3.规格:1X13W
4.其他详见图纸</t>
  </si>
  <si>
    <t>1.名称:应急灯
2.壁挂式事故状态下保证用电7小时以上，安装高度2.3米
3.其他详见图纸</t>
  </si>
  <si>
    <t>轴流风机</t>
  </si>
  <si>
    <t>1.名称:轴流风机（附电机、加装时限自启装置）
2.型号:220V 550W 
3.其他详见图纸</t>
  </si>
  <si>
    <t>空调</t>
  </si>
  <si>
    <t>1.名称:空调
2.型号:4kW/5P
3.其他详见图纸</t>
  </si>
  <si>
    <t>插座</t>
  </si>
  <si>
    <t>1.名称:单相双联二、三极插座
2.规格:250V，16A
3.安装方式:暗装，安装高度0.4米
4.其他详见图纸</t>
  </si>
  <si>
    <t>1.名称:应急灯插座
2.规格:250V，16A
3.安装方式:暗装，安装高度2.3米
4.其他详见图纸</t>
  </si>
  <si>
    <t>1.名称:空调专用插座
2.规格:250V，25A，3P
3.安装方式:暗装，安装高度0.4米
4.其他详见图纸</t>
  </si>
  <si>
    <t>照明开关</t>
  </si>
  <si>
    <t>1.名称:双联双控开关
2.安装方式:暗装 250V 5A
3.安装高度1.3米
4.其他详见图纸</t>
  </si>
  <si>
    <t>配管</t>
  </si>
  <si>
    <t>1.名称:配管
2.型号:PVC15
3.其他详见图纸</t>
  </si>
  <si>
    <t>1.名称:配管
2.型号:PVC25
3.其他详见图纸</t>
  </si>
  <si>
    <t>配线</t>
  </si>
  <si>
    <t>1.名称:配线
2.型号:BV2.5mm2
3.其他详见图纸</t>
  </si>
  <si>
    <t>1.名称:配线
2.型号:BV4mm2
3.其他详见图纸</t>
  </si>
  <si>
    <t>1.名称:配线
2.型号:BV6mm2
3.其他详见图纸</t>
  </si>
  <si>
    <t>1.名称:电力电缆
2.型号:ZC-YJV-0.6/1kV-4X35+1X16
3.敷设方式、部位:沿桥架、电缆管或电缆管敷设
4.其它:含相关调试、辅材附件等，满足设计及规范要求
5.含与之相关的一切费用</t>
  </si>
  <si>
    <t>1.名称:电缆头
2.型号:ZC-YJV-0.6/1kV-4X35+1X16
3.规格:铜芯
4.电压等级（kV):1KV
5.其它:含相关调试、辅材附件等，满足设计及规范要求
6.含与之相关的一切费用</t>
  </si>
  <si>
    <t>防鼠防水墙</t>
  </si>
  <si>
    <t>1.名称:防鼠防水板（门宽1.8米）
2.规格：金属挡板，抽查式,800mm，含砖砌挡水墙
2.其他详见图纸</t>
  </si>
  <si>
    <t>1.名称:防鼠防水板（门宽1.1米）
2.规格：金属挡板，抽查式,800mm，含砖砌挡水墙
2.其他详见图纸</t>
  </si>
  <si>
    <t>电井电表进线小计</t>
  </si>
  <si>
    <t>始端箱</t>
  </si>
  <si>
    <r>
      <rPr>
        <sz val="9"/>
        <rFont val="宋体"/>
        <charset val="134"/>
      </rPr>
      <t>1.名称:始端箱
2.型号:400A
3其它:含相关调试、附件安装，</t>
    </r>
    <r>
      <rPr>
        <sz val="9"/>
        <color rgb="FFFF0000"/>
        <rFont val="宋体"/>
        <charset val="134"/>
      </rPr>
      <t>配置明锁</t>
    </r>
    <r>
      <rPr>
        <sz val="9"/>
        <rFont val="宋体"/>
        <charset val="134"/>
      </rPr>
      <t>，满足设计及规范要求
4.含与之相关的一切费用</t>
    </r>
  </si>
  <si>
    <t>诚耀/庞天/扬中</t>
  </si>
  <si>
    <t>插接箱</t>
  </si>
  <si>
    <r>
      <rPr>
        <sz val="9"/>
        <rFont val="宋体"/>
        <charset val="134"/>
      </rPr>
      <t>1.名称:插接箱
2.型号:160A
3其它:含相关调试、附件安装，</t>
    </r>
    <r>
      <rPr>
        <sz val="9"/>
        <color rgb="FFFF0000"/>
        <rFont val="宋体"/>
        <charset val="134"/>
      </rPr>
      <t>配置明锁</t>
    </r>
    <r>
      <rPr>
        <sz val="9"/>
        <rFont val="宋体"/>
        <charset val="134"/>
      </rPr>
      <t>，满足设计及规范要求
4.含与之相关的一切费用</t>
    </r>
  </si>
  <si>
    <t>封闭母线</t>
  </si>
  <si>
    <r>
      <rPr>
        <sz val="9"/>
        <rFont val="宋体"/>
        <charset val="134"/>
      </rPr>
      <t xml:space="preserve">1.名称:封闭母线（铜）
2.型号:400A </t>
    </r>
    <r>
      <rPr>
        <sz val="9"/>
        <color rgb="FFFF0000"/>
        <rFont val="宋体"/>
        <charset val="134"/>
      </rPr>
      <t>母线规格:4*(50*5)+1*(50*3)</t>
    </r>
    <r>
      <rPr>
        <sz val="9"/>
        <rFont val="宋体"/>
        <charset val="134"/>
      </rPr>
      <t xml:space="preserve">
3其它:含相关调试、附件安装，满足设计及规范要求
4.含与之相关的一切费用</t>
    </r>
  </si>
  <si>
    <t>米</t>
  </si>
  <si>
    <t>弹簧支架</t>
  </si>
  <si>
    <t>1.名称:弹簧支架
2.其它:含相关调试、附件安装，满足设计及规范要求
3.含与之相关的一切费用</t>
  </si>
  <si>
    <t>电表箱</t>
  </si>
  <si>
    <r>
      <rPr>
        <sz val="9"/>
        <rFont val="宋体"/>
        <charset val="134"/>
      </rPr>
      <t>1.名称:单相12表位(装10块表)
2.型号890X1000X160（宽*高*深）
3.其它:含相关调试、附件安装，</t>
    </r>
    <r>
      <rPr>
        <sz val="9"/>
        <color rgb="FFFF0000"/>
        <rFont val="宋体"/>
        <charset val="134"/>
      </rPr>
      <t>配置明锁，</t>
    </r>
    <r>
      <rPr>
        <sz val="9"/>
        <rFont val="宋体"/>
        <charset val="134"/>
      </rPr>
      <t>满足设计及规范要求
4.含与之相关的一切费用</t>
    </r>
  </si>
  <si>
    <r>
      <rPr>
        <sz val="9"/>
        <rFont val="宋体"/>
        <charset val="134"/>
      </rPr>
      <t>1.名称:三相一表位(装一块表)  共1台
2.型号:1000X700X180
3.其它:含相关调试、附件安装，</t>
    </r>
    <r>
      <rPr>
        <sz val="9"/>
        <color rgb="FFFF0000"/>
        <rFont val="宋体"/>
        <charset val="134"/>
      </rPr>
      <t>配置明锁</t>
    </r>
    <r>
      <rPr>
        <sz val="9"/>
        <rFont val="宋体"/>
        <charset val="134"/>
      </rPr>
      <t>，满足设计及规范要求
4.含与之相关的一切费用</t>
    </r>
  </si>
  <si>
    <t>电表</t>
  </si>
  <si>
    <t>1.名称:电表（临时电表的拆装和使用）
2.其它:含相关调试、附件安装，满足设计及规范要求
3.含与之相关的一切费用</t>
  </si>
  <si>
    <t>1.名称:三相电度表
2.其它:含相关调试、附件安装，满足设计及规范要求
3.含与之相关的一切费用</t>
  </si>
  <si>
    <t>灭火弹</t>
  </si>
  <si>
    <t>1.名称:灭火弹
2.其它:附件安装，满足设计及规范要求
3.含与之相关的一切费用</t>
  </si>
  <si>
    <r>
      <rPr>
        <sz val="9"/>
        <rFont val="宋体"/>
        <charset val="134"/>
      </rPr>
      <t>1.名称:电力电缆
2.型号:ZCYJV-1kV-4x70+1x35
3.敷设方式、部位:沿桥架、电缆管或电缆沟敷设
4.其它:含相关调试、辅材附件、</t>
    </r>
    <r>
      <rPr>
        <sz val="9"/>
        <color rgb="FFFF0000"/>
        <rFont val="宋体"/>
        <charset val="134"/>
      </rPr>
      <t>刷防火涂料</t>
    </r>
    <r>
      <rPr>
        <sz val="9"/>
        <rFont val="宋体"/>
        <charset val="134"/>
      </rPr>
      <t>等，满足设计及规范要求
5.含与之相关的一切费用</t>
    </r>
  </si>
  <si>
    <t>1.名称:电缆头
2.型号:ZCYJV-1kV-4x70+1x35
3.规格:铜芯
4.电压等级（kV):8.7/15kV
5.其它:含相关调试、辅材附件等，满足设计及规范要求
6.含与之相关的一切费用</t>
  </si>
  <si>
    <t>3.3</t>
  </si>
  <si>
    <t>新建商业专用配（500kVA）</t>
  </si>
  <si>
    <t>1.名称:干式变压器T3
2.型号:SCB14-500kVA 10/0.4kV  DYN11
3.带外壳带风机,下进侧出
4.含变压器至低压柜铜排连接，相关母线安装及调试，包含减震器
5.其它:含相关调试、附件安装，满足设计及规范要求
6.含与之相关的一切费用</t>
  </si>
  <si>
    <t>1.名称:10kV户内环网柜-负荷开关柜2H1
2.规格:详见图纸
3.其他:含相关调试、附件安装，满足设计及规范要求
4.含与之相关的一切费用</t>
  </si>
  <si>
    <t>1.名称:10kV户内环网柜-断路器柜2H2
2.规格:详见图纸
3.其他:含相关调试、附件安装，满足设计及规范要求
4.含与之相关的一切费用</t>
  </si>
  <si>
    <t>1.名称:0.4kV进线柜3L1
2.规格:GCS
3.其它:含相关调试、附件安装，满足设计及规范要求
4.含与之相关的一切费用</t>
  </si>
  <si>
    <t>1.名称:0.4kV电容柜3L2
2.规格:GCS
3.其它:含相关调试、附件安装，满足设计及规范要求
4.含与之相关的一切费用</t>
  </si>
  <si>
    <t>1.名称:0.4kV出线柜3L2
2.规格:GCS
3.其它:含相关调试、附件安装，满足设计及规范要求
4.含与之相关的一切费用</t>
  </si>
  <si>
    <t>1.名称:电源切换屏QH
2.规格:2kVA  4小时  外附蓄电池
3.其他:含相关调试、附件安装，满足设计及规范要求
4.含与之相关的一切费用</t>
  </si>
  <si>
    <t>1.名称:照明配电箱
2.型号:详见设计图纸
3.安装方式:离地1.5米明装
4.其它:含端子接线</t>
  </si>
  <si>
    <t>1.名称:空调专用插座
2.规格:250V，25A，3P
3.安装方式:暗装，安装高度2.3米
4.其他详见图纸</t>
  </si>
  <si>
    <t>1.名称:双联双控开关
2.安装方式:暗装  250V 5A
3.安装高度1.3米
4.其他详见图纸</t>
  </si>
  <si>
    <t>1.名称:电力电缆
2.型号:ZC-YJV-0.6/1kV-5X10
3.敷设方式、部位:沿桥架、电缆管或电缆管敷设
4.其它:含相关调试、辅材附件等，满足设计及规范要求
5.含与之相关的一切费用</t>
  </si>
  <si>
    <t>1.名称:电缆头
2.型号:ZC-YJV-0.6/1kV-5X10
3.规格:铜芯
4.电压等级（kV):1KV
5.其它:含相关调试、辅材附件等，满足设计及规范要求
6.含与之相关的一切费用</t>
  </si>
  <si>
    <t>1.名称:防鼠防水板（门宽1.8米）
2.规格：金属挡板，抽查式,800mm，含砖砌挡水墙
2.其他详见图纸，含与之相关的一切费用</t>
  </si>
  <si>
    <t>1.名称:防鼠防水板（门宽1.1米）
2.规格：金属挡板，抽查式,800mm，含砖砌挡水墙
2.其他详见图纸，含与之相关的一切费用</t>
  </si>
  <si>
    <t>钢制竖井</t>
  </si>
  <si>
    <t>1.名称:钢制竖井
2.规格：按照图纸要求
2.其他详见图纸，含与之相关的一切费用</t>
  </si>
  <si>
    <t>3.4</t>
  </si>
  <si>
    <t>新建公用专用配（2*400kVA）</t>
  </si>
  <si>
    <t>1.名称:干式变压器T4、T5
2.型号:SCB14-400kVA 10/0.4kV  DYN11
3.带外壳带风机,下进侧出
4.含变压器至低压柜铜排连接，相关母线安装及调试，包含减震器
5.其它:含相关调试、附件安装，满足设计及规范要求
6.含与之相关的一切费用</t>
  </si>
  <si>
    <r>
      <rPr>
        <sz val="9"/>
        <rFont val="宋体"/>
        <charset val="134"/>
      </rPr>
      <t xml:space="preserve">1.名称:10kV </t>
    </r>
    <r>
      <rPr>
        <sz val="9"/>
        <color rgb="FFFF0000"/>
        <rFont val="宋体"/>
        <charset val="134"/>
      </rPr>
      <t>进线柜3H1</t>
    </r>
    <r>
      <rPr>
        <sz val="9"/>
        <rFont val="宋体"/>
        <charset val="134"/>
      </rPr>
      <t xml:space="preserve">
2.规格:KYN28A-12 
3.其他:含相关调试、附件安装，满足设计及规范要求
4.含与之相关的一切费用</t>
    </r>
  </si>
  <si>
    <r>
      <rPr>
        <sz val="9"/>
        <rFont val="宋体"/>
        <charset val="134"/>
      </rPr>
      <t xml:space="preserve">1.名称:10kV </t>
    </r>
    <r>
      <rPr>
        <sz val="9"/>
        <color rgb="FFFF0000"/>
        <rFont val="宋体"/>
        <charset val="134"/>
      </rPr>
      <t>PT柜3H2</t>
    </r>
    <r>
      <rPr>
        <sz val="9"/>
        <rFont val="宋体"/>
        <charset val="134"/>
      </rPr>
      <t xml:space="preserve">
2.规格:KYN28A-12 
3.其他:含相关调试、附件安装，满足设计及规范要求
4.含与之相关的一切费用</t>
    </r>
  </si>
  <si>
    <r>
      <rPr>
        <sz val="9"/>
        <rFont val="宋体"/>
        <charset val="134"/>
      </rPr>
      <t xml:space="preserve">1.名称:10kV </t>
    </r>
    <r>
      <rPr>
        <sz val="9"/>
        <color rgb="FFFF0000"/>
        <rFont val="宋体"/>
        <charset val="134"/>
      </rPr>
      <t>馈线柜3H3/3H4/3H7/3H8</t>
    </r>
    <r>
      <rPr>
        <sz val="9"/>
        <rFont val="宋体"/>
        <charset val="134"/>
      </rPr>
      <t xml:space="preserve">
2.规格:KYN28A-12 
3.其他:含相关调试、附件安装，满足设计及规范要求
4.含与之相关的一切费用</t>
    </r>
  </si>
  <si>
    <r>
      <rPr>
        <sz val="9"/>
        <rFont val="宋体"/>
        <charset val="134"/>
      </rPr>
      <t xml:space="preserve">1.名称:10kV </t>
    </r>
    <r>
      <rPr>
        <sz val="9"/>
        <color rgb="FFFF0000"/>
        <rFont val="宋体"/>
        <charset val="134"/>
      </rPr>
      <t>分段柜3H5</t>
    </r>
    <r>
      <rPr>
        <sz val="9"/>
        <rFont val="宋体"/>
        <charset val="134"/>
      </rPr>
      <t xml:space="preserve">
2.规格:KYN28A-12 
3.其他:含相关调试、附件安装，满足设计及规范要求
4.含与之相关的一切费用</t>
    </r>
  </si>
  <si>
    <r>
      <rPr>
        <sz val="9"/>
        <rFont val="宋体"/>
        <charset val="134"/>
      </rPr>
      <t xml:space="preserve">1.名称:10kV </t>
    </r>
    <r>
      <rPr>
        <sz val="9"/>
        <color rgb="FFFF0000"/>
        <rFont val="宋体"/>
        <charset val="134"/>
      </rPr>
      <t>隔离柜3H6</t>
    </r>
    <r>
      <rPr>
        <sz val="9"/>
        <rFont val="宋体"/>
        <charset val="134"/>
      </rPr>
      <t xml:space="preserve">
2.规格:KYN28A-12 
3.其他:含相关调试、附件安装，满足设计及规范要求
4.含与之相关的一切费用</t>
    </r>
  </si>
  <si>
    <r>
      <rPr>
        <sz val="9"/>
        <rFont val="宋体"/>
        <charset val="134"/>
      </rPr>
      <t>1.名称</t>
    </r>
    <r>
      <rPr>
        <sz val="9"/>
        <color rgb="FFFF0000"/>
        <rFont val="宋体"/>
        <charset val="134"/>
      </rPr>
      <t>:10kV PT柜3H9</t>
    </r>
    <r>
      <rPr>
        <sz val="9"/>
        <rFont val="宋体"/>
        <charset val="134"/>
      </rPr>
      <t xml:space="preserve">
2.规格:KYN28A-12 
3.其他:含相关调试、附件安装，满足设计及规范要求
4.含与之相关的一切费用</t>
    </r>
  </si>
  <si>
    <r>
      <rPr>
        <sz val="9"/>
        <rFont val="宋体"/>
        <charset val="134"/>
      </rPr>
      <t xml:space="preserve">1.名称:10kV </t>
    </r>
    <r>
      <rPr>
        <sz val="9"/>
        <color rgb="FFFF0000"/>
        <rFont val="宋体"/>
        <charset val="134"/>
      </rPr>
      <t>进线柜 3H10</t>
    </r>
    <r>
      <rPr>
        <sz val="9"/>
        <rFont val="宋体"/>
        <charset val="134"/>
      </rPr>
      <t xml:space="preserve">
2.规格:KYN28A-12 
3.其他:含相关调试、附件安装，满足设计及规范要求
4.含与之相关的一切费用</t>
    </r>
  </si>
  <si>
    <r>
      <rPr>
        <sz val="9"/>
        <rFont val="宋体"/>
        <charset val="134"/>
      </rPr>
      <t>1.名称:10kV计量柜3H11</t>
    </r>
    <r>
      <rPr>
        <sz val="9"/>
        <color rgb="FFFF0000"/>
        <rFont val="宋体"/>
        <charset val="134"/>
      </rPr>
      <t>（取消）</t>
    </r>
    <r>
      <rPr>
        <sz val="9"/>
        <rFont val="宋体"/>
        <charset val="134"/>
      </rPr>
      <t xml:space="preserve">
2.规格:KYN28A-12 
3.其他:含相关调试、附件安装，满足设计及规范要求
4.含与之相关的一切费用</t>
    </r>
  </si>
  <si>
    <r>
      <rPr>
        <sz val="9"/>
        <rFont val="宋体"/>
        <charset val="134"/>
      </rPr>
      <t>1.名称:10kV进线柜3H12</t>
    </r>
    <r>
      <rPr>
        <sz val="9"/>
        <color rgb="FFFF0000"/>
        <rFont val="宋体"/>
        <charset val="134"/>
      </rPr>
      <t>（取消）</t>
    </r>
    <r>
      <rPr>
        <sz val="9"/>
        <rFont val="宋体"/>
        <charset val="134"/>
      </rPr>
      <t xml:space="preserve">
2.规格:KYN28A-12 
3.其他:含相关调试、附件安装，满足设计及规范要求
4.含与之相关的一切费用</t>
    </r>
  </si>
  <si>
    <t>1.名称:0.4kV低压柜4L1
2.规格:GCS
3.其它:含相关调试、附件安装，满足设计及规范要求
4.含与之相关的一切费用</t>
  </si>
  <si>
    <t>1.名称:0.4kV低压柜4L2
2.规格:GCS
3.其它:含相关调试、附件安装，满足设计及规范要求
4.含与之相关的一切费用</t>
  </si>
  <si>
    <t>1.名称:0.4kV低压柜4L3
2.规格:GCS
3.其它:含相关调试、附件安装，满足设计及规范要求
4.含与之相关的一切费用</t>
  </si>
  <si>
    <t>1.名称:0.4kV低压柜4L4
2.规格:GCS
3.其它:含相关调试、附件安装，满足设计及规范要求
4.含与之相关的一切费用</t>
  </si>
  <si>
    <t>1.名称:0.4kV低压柜4L5
2.规格:GCS
3.其它:含相关调试、附件安装，满足设计及规范要求
4.含与之相关的一切费用</t>
  </si>
  <si>
    <t>1.名称:0.4kV低压柜5L1
2.规格:GCS
3.其它:含相关调试、附件安装，满足设计及规范要求
4.含与之相关的一切费用</t>
  </si>
  <si>
    <t>1.名称:0.4kV低压柜5L2
2.规格:GCS
3.其它:含相关调试、附件安装，满足设计及规范要求
4.含与之相关的一切费用</t>
  </si>
  <si>
    <t>1.名称:0.4kV低压柜5L3
2.规格:GCS
3.其它:含相关调试、附件安装，满足设计及规范要求
4.含与之相关的一切费用</t>
  </si>
  <si>
    <t>1.名称:0.4kV低压柜5L4
2.规格:GCS
3.其它:含相关调试、附件安装，满足设计及规范要求
4.含与之相关的一切费用</t>
  </si>
  <si>
    <t>1.名称:暗装双联双控开关
2.安装方式:暗装
3.安装高度1.3米
4.其他详见图纸</t>
  </si>
  <si>
    <t>1.名称:电力电缆
2.型号:ZCYJLV22-8.7/15-3*120
3.敷设方式、部位:沿桥架、电缆管或电缆管敷设
4.其它:含相关调试、辅材附件等，满足设计及规范要求
5.含与之相关的一切费用</t>
  </si>
  <si>
    <t>1.名称:电缆头
2.型号:ZCYJLV22-8.7/15-3*120
3.规格:铜芯
4.电压等级（kV):8.7/15KV
5.其它:含相关调试、辅材附件等，满足设计及规范要求
6.含与之相关的一切费用</t>
  </si>
  <si>
    <t>3.5</t>
  </si>
  <si>
    <t>新建充电桩专用配（630kVA）供充电桩负荷用电</t>
  </si>
  <si>
    <t>1.名称:干式变压器
2.型号:SCB14-630kVA 10kV/0.4kV D.Yn11
3.带外壳,下进侧出
4.含变压器至低压柜铜排连接，相关母线安装及调试
5.其它:含相关调试、附件安装，满足设计及规范要求
6.含与之相关的一切费用</t>
  </si>
  <si>
    <t>箱变基础</t>
  </si>
  <si>
    <t>1.名称:箱变基础
2.满足现场使用、设计、图集及相关规范要求</t>
  </si>
  <si>
    <t>项</t>
  </si>
  <si>
    <t>围栏</t>
  </si>
  <si>
    <t>1.名称:围栏
2.围栏门上加挂锁，颜色与箱变配合协调
3.其他详见图纸，满足现场使用、设计、图集及相关规范要求</t>
  </si>
  <si>
    <t>成套配电箱</t>
  </si>
  <si>
    <t>1.名称:电缆分支箱 APCDZ1
2.安装方式:明装
3.其它:含相关调试、附件安装，满足设计及规范要求
4.含与之相关的一切费用</t>
  </si>
  <si>
    <t>1.名称:电缆分支箱 APCDZ2
2.安装方式:明装
3.其它:含相关调试、附件安装，满足设计及规范要求
4.含与之相关的一切费用</t>
  </si>
  <si>
    <t>1.名称:电缆分支箱 APCDZ3
2.安装方式:明装
3.其它:含相关调试、附件安装，满足设计及规范要求
4.含与之相关的一切费用</t>
  </si>
  <si>
    <t>1.名称:电缆分支箱 APCDZ4
2.安装方式:明装
3.其它:含相关调试、附件安装，满足设计及规范要求
4.含与之相关的一切费用</t>
  </si>
  <si>
    <t>1.名称:电缆分支箱 APCDZ5
2.安装方式:明装，包含立柱或箱变基础
3.其它:含相关调试、附件安装，满足设计及规范要求
4.含与之相关的一切费用</t>
  </si>
  <si>
    <t>1.名称:单相6表位（插卡式预付费）
2.型号810*1000*180（宽*高*深）
3.其它:含相关调试、附件安装，满足设计及规范要求
4.含与之相关的一切费用</t>
  </si>
  <si>
    <t>1.名称:单相9表位（插卡式预付费）
2.型号810*1000*180（宽*高*深）
3.其它:含相关调试、附件安装，满足设计及规范要求
4.含与之相关的一切费用</t>
  </si>
  <si>
    <t>1.名称:单相12表位（插卡式预付费）
2.型号1066*1000*180（宽*高*深）
3.其它:含相关调试、附件安装，满足设计及规范要求
4.含与之相关的一切费用</t>
  </si>
  <si>
    <t>1.名称:电缆保护管
2.材质:MPP
3.规格6位φ110（国标）
4.敷设方式:埋地敷设
5.其它:满足设计及规范要求
6.含与之相关的一切费用</t>
  </si>
  <si>
    <t>1.名称:电缆保护管
2.材质:MPP
3.规格5位φ110（国标）
4.敷设方式:埋地敷设
5.其它:满足设计及规范要求
6.含与之相关的一切费用</t>
  </si>
  <si>
    <t>1.名称:电缆保护管
2.材质:MPP
3.规格:2位φ110（国标）
4.敷设方式:埋地敷设
5.其它:满足设计及规范要求
6.含与之相关的一切费用</t>
  </si>
  <si>
    <t>1.名称:电缆保护管
2.材质:焊接钢管
3.规格:4位SC65（国标）
4.敷设方式:埋地敷设
5.其它:满足设计及规范要求
6.含与之相关的一切费用</t>
  </si>
  <si>
    <t>1.名称:电缆保护管
2.材质:PVC
3.规格:3位PVC65（国标）
4.敷设方式:埋地敷设
5.其它:满足设计及规范要求
6.含与之相关的一切费用</t>
  </si>
  <si>
    <t>1.名称:电缆保护管
2.材质:PVC
3.规格:2位PVC65（国标）
4.敷设方式:埋地敷设
5.其它:满足设计及规范要求
6.含与之相关的一切费用</t>
  </si>
  <si>
    <t>1.土壤类别:一般土（电缆保护管）
2.挖土深度:满足施工要求</t>
  </si>
  <si>
    <t>1.名称:回填土方（电缆保护管）
2.填方来源、运距:原土夯填
3.密实度满足图纸要求</t>
  </si>
  <si>
    <t>1.名称:充电桩桥架（含支架、刷漆及过墙封堵等）
2.型号:400*200
3.其它:满足设计及规范相关要求
4.含与之相关的一切费用</t>
  </si>
  <si>
    <t>1.名称:充电桩桥架（含支架、刷漆及过墙封堵等）
2.型号:300*150
3.其它:满足设计及规范相关要求
4.含与之相关的一切费用</t>
  </si>
  <si>
    <t>1.名称:充电桩桥架（含支架、刷漆及过墙封堵等）
2.型号:200*150
3.其它:满足设计及规范相关要求
4.含与之相关的一切费用</t>
  </si>
  <si>
    <t>1.名称:充电桩桥架（含支架、刷漆及过墙封堵等）
2.型号:150*50
3.其它:满足设计及规范相关要求
4.含与之相关的一切费用</t>
  </si>
  <si>
    <t>1.名称:充电桩桥架（含支架、刷漆及过墙封堵等）
2.型号:100*50
3.其它:满足设计及规范相关要求
4.含与之相关的一切费用</t>
  </si>
  <si>
    <t>1.名称:电力电缆
2.型号:WDZC-YJY-1KV-4x150+1x70
3.敷设方式、部位:沿桥架、电缆管或电缆管敷设
4.其它:含相关调试、辅材附件等，满足设计及规范要求
5.含与之相关的一切费用</t>
  </si>
  <si>
    <t>1.名称:电力电缆
2.型号:WDZC-YJY-1KV-4x35+1x16
3.敷设方式、部位:沿桥架、电缆管或电缆管敷设
4.其它:含相关调试、辅材附件等，满足设计及规范要求
5.含与之相关的一切费用</t>
  </si>
  <si>
    <t>电缆头</t>
  </si>
  <si>
    <t>1.名称:电缆头
2.型号:WDZC-YJY-1KV-4x150+1x70
3.规格:铜芯
4.电压等级（kV):1KV
5.其它:含相关调试、辅材附件等，满足设计及规范要求
6.含与之相关的一切费用</t>
  </si>
  <si>
    <t>1.名称:电缆头
2.型号::WDZC-YJY-1KV-4x35+1x16
3.规格:铜芯
4.电压等级（kV):1KV
5.其它:含相关调试、辅材附件等，满足设计及规范要求
6.含与之相关的一切费用</t>
  </si>
  <si>
    <t>1.名称:接地装置
2.配置：包含接地体、接地母线、连接的卡子等相关内容。
3.其它:含相关调试、辅材附件等，满足设计及规范要求
4.含与之相关的一切费用</t>
  </si>
  <si>
    <t>土建部分</t>
  </si>
  <si>
    <t>土建部分（配电室电缆沟、室内装修）</t>
  </si>
  <si>
    <t>800*1000(h)电缆沟、地沟</t>
  </si>
  <si>
    <r>
      <rPr>
        <sz val="9"/>
        <rFont val="宋体"/>
        <charset val="134"/>
      </rPr>
      <t xml:space="preserve">1.具体做法详见图纸
2.C25混凝土沟壁，预埋件采用Q235钢，焊条采用E4303
3.8mm厚花纹钢板盖板，含拉环等预埋件，拉防锈防腐处理
4.含电缆支架(热镀锌)及预埋件
5.L50*5角钢包边，槽钢预埋
6.C25混凝土梁240mm*240mm含钢筋
</t>
    </r>
    <r>
      <rPr>
        <sz val="10"/>
        <rFont val="宋体"/>
        <charset val="134"/>
      </rPr>
      <t>7.电缆沟内壁1:3水泥砂浆打底，1:2.5水泥砂浆压光，并涂防水涂料</t>
    </r>
    <r>
      <rPr>
        <sz val="9"/>
        <rFont val="宋体"/>
        <charset val="134"/>
      </rPr>
      <t xml:space="preserve">
8.成活价，清单中已考虑与此项工作相关的一切费用，详见图纸。</t>
    </r>
  </si>
  <si>
    <t>400*400(h)电缆沟、地沟</t>
  </si>
  <si>
    <t>600*1000(h)电缆沟、地沟</t>
  </si>
  <si>
    <t>1300*1000(h)电缆沟、地沟</t>
  </si>
  <si>
    <t>水泥砂浆地面</t>
  </si>
  <si>
    <t>1.做法详见12YJ1地101，具体做法详见图纸（含值班室）
2.20厚1:2水泥砂浆抹平压光
3.素水泥浆一道
4.成活价，清单中已考虑与此项工作相关的一切费用。</t>
  </si>
  <si>
    <t>m2</t>
  </si>
  <si>
    <t>细石砼找平</t>
  </si>
  <si>
    <t>1.30厚C20细石砼
2.成活价，清单中已考虑与此项工作相关的一切费用。</t>
  </si>
  <si>
    <t>防水涂料</t>
  </si>
  <si>
    <t>1.1.2厚合成高分子防水涂料  
2.成活价，清单中已考虑与此项工作相关的一切费用。</t>
  </si>
  <si>
    <t>混凝土垫层</t>
  </si>
  <si>
    <t>1.做法详见12YJ1地101，具体做法详见图纸（含值班室）
2.60厚C15混凝土垫层
3.成活价，清单中已考虑与此项工作相关的一切费用。</t>
  </si>
  <si>
    <t>灰土垫层</t>
  </si>
  <si>
    <t>1.做法详见12YJ1地101，具体做法详见图纸（含值班室）
2.150厚3：7灰土
3.素土夯实
4.成活价，清单中已考虑与此项工作相关的一切费用。</t>
  </si>
  <si>
    <t>墙面一般抹灰</t>
  </si>
  <si>
    <t>1.做法详见12YJ1具体做法详见图纸（含值班室）
2.防霉涂料两遍(耐火等级A级材料)(颜色可换)
3.2厚白色防水防霉腻子、3厚抗裂砂浆(不同材质墙面顺接时)、砌筑墙面清理平整干净
4.成活价，清单中已考虑与此项工作相关的一切费用。</t>
  </si>
  <si>
    <t>天棚抹灰</t>
  </si>
  <si>
    <t>1.具体做法详见图纸（含值班室）
2.2厚白色防水防霉腻子、防霉涂料两遍。(颜色可换)
3.成活价，清单中已考虑与此项工作相关的一切费用。</t>
  </si>
  <si>
    <t>回填方</t>
  </si>
  <si>
    <t>1.具体做法详见图纸
2.电缆沟以外，室内回填土
3.成活价，清单中已考虑与此项工作相关的一切费用。</t>
  </si>
  <si>
    <t xml:space="preserve">  </t>
  </si>
  <si>
    <t>钢质防火门</t>
  </si>
  <si>
    <t>1.具体做法详见图纸
2.甲级钢质防火门
3.清单中已考虑与此项工作相关的一切费用。</t>
  </si>
  <si>
    <t>1.具体做法详见图纸
2.丙级钢质防火门
3.清单中已考虑与此项工作相关的一切费用。</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</si>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</sst>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 numFmtId="178" formatCode="0_ "/>
  </numFmts>
  <fonts count="43">
    <font>
      <sz val="9"/>
      <color theme="1"/>
      <name val="??"/>
      <charset val="134"/>
      <scheme val="minor"/>
    </font>
    <font>
      <b/>
      <sz val="9"/>
      <name val="??"/>
      <charset val="134"/>
      <scheme val="minor"/>
    </font>
    <font>
      <sz val="9"/>
      <name val="??"/>
      <charset val="134"/>
      <scheme val="minor"/>
    </font>
    <font>
      <sz val="20"/>
      <name val="宋体"/>
      <charset val="134"/>
    </font>
    <font>
      <b/>
      <sz val="20"/>
      <name val="宋体"/>
      <charset val="134"/>
    </font>
    <font>
      <b/>
      <sz val="9"/>
      <name val="宋体"/>
      <charset val="134"/>
    </font>
    <font>
      <sz val="9"/>
      <name val="宋体"/>
      <charset val="134"/>
    </font>
    <font>
      <sz val="9"/>
      <color rgb="FFFF0000"/>
      <name val="宋体"/>
      <charset val="134"/>
    </font>
    <font>
      <sz val="8"/>
      <name val="宋体"/>
      <charset val="134"/>
    </font>
    <font>
      <b/>
      <u/>
      <sz val="9"/>
      <name val="宋体"/>
      <charset val="134"/>
    </font>
    <font>
      <sz val="9"/>
      <color theme="1"/>
      <name val="宋体"/>
      <charset val="134"/>
    </font>
    <font>
      <sz val="10"/>
      <color theme="1"/>
      <name val="??"/>
      <charset val="134"/>
      <scheme val="minor"/>
    </font>
    <font>
      <b/>
      <sz val="10"/>
      <name val="宋体"/>
      <charset val="134"/>
    </font>
    <font>
      <b/>
      <sz val="12"/>
      <name val="??"/>
      <charset val="134"/>
      <scheme val="minor"/>
    </font>
    <font>
      <b/>
      <sz val="12"/>
      <color theme="1"/>
      <name val="??"/>
      <charset val="134"/>
      <scheme val="minor"/>
    </font>
    <font>
      <sz val="12"/>
      <name val="宋体"/>
      <charset val="134"/>
    </font>
    <font>
      <b/>
      <sz val="16"/>
      <name val="楷体_GB2312"/>
      <charset val="134"/>
    </font>
    <font>
      <b/>
      <sz val="11"/>
      <name val="宋体"/>
      <charset val="134"/>
    </font>
    <font>
      <sz val="10"/>
      <name val="宋体"/>
      <charset val="134"/>
    </font>
    <font>
      <sz val="10.5"/>
      <name val="楷体_GB2312"/>
      <charset val="134"/>
    </font>
    <font>
      <sz val="10"/>
      <name val="??"/>
      <charset val="134"/>
      <scheme val="minor"/>
    </font>
    <font>
      <b/>
      <sz val="10"/>
      <color rgb="FFFF0000"/>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2"/>
      <color rgb="FF000000"/>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auto="1"/>
      </left>
      <right/>
      <top style="thin">
        <color auto="1"/>
      </top>
      <bottom/>
      <diagonal/>
    </border>
    <border>
      <left style="thin">
        <color theme="1"/>
      </left>
      <right/>
      <top style="thin">
        <color theme="1"/>
      </top>
      <bottom/>
      <diagonal/>
    </border>
    <border>
      <left style="thin">
        <color theme="1"/>
      </left>
      <right style="medium">
        <color theme="1"/>
      </right>
      <top style="thin">
        <color theme="1"/>
      </top>
      <bottom/>
      <diagonal/>
    </border>
    <border>
      <left style="thin">
        <color auto="1"/>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6" borderId="14" applyNumberFormat="0" applyAlignment="0" applyProtection="0">
      <alignment vertical="center"/>
    </xf>
    <xf numFmtId="0" fontId="32" fillId="7" borderId="15" applyNumberFormat="0" applyAlignment="0" applyProtection="0">
      <alignment vertical="center"/>
    </xf>
    <xf numFmtId="0" fontId="33" fillId="7" borderId="14" applyNumberFormat="0" applyAlignment="0" applyProtection="0">
      <alignment vertical="center"/>
    </xf>
    <xf numFmtId="0" fontId="34" fillId="8"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42" fillId="0" borderId="0" applyProtection="0">
      <alignment vertical="center"/>
    </xf>
    <xf numFmtId="0" fontId="0" fillId="0" borderId="0"/>
    <xf numFmtId="176" fontId="42" fillId="0" borderId="1">
      <alignment horizontal="right" vertical="center" wrapText="1"/>
    </xf>
    <xf numFmtId="0" fontId="15" fillId="0" borderId="0">
      <alignment vertical="center"/>
    </xf>
    <xf numFmtId="0" fontId="15" fillId="0" borderId="0">
      <alignment vertical="center"/>
    </xf>
    <xf numFmtId="0" fontId="22" fillId="0" borderId="0">
      <alignment vertical="center"/>
    </xf>
    <xf numFmtId="0" fontId="6" fillId="0" borderId="0">
      <alignment vertical="center"/>
      <protection locked="0"/>
    </xf>
  </cellStyleXfs>
  <cellXfs count="122">
    <xf numFmtId="0" fontId="0" fillId="0" borderId="0" xfId="0" applyAlignment="1"/>
    <xf numFmtId="0" fontId="1" fillId="0" borderId="0" xfId="50" applyFont="1" applyFill="1" applyAlignment="1"/>
    <xf numFmtId="0" fontId="1" fillId="0" borderId="0" xfId="50" applyFont="1" applyFill="1"/>
    <xf numFmtId="0" fontId="1" fillId="0" borderId="0" xfId="50" applyFont="1" applyFill="1" applyAlignment="1">
      <alignment horizontal="center" vertical="center"/>
    </xf>
    <xf numFmtId="0" fontId="2" fillId="0" borderId="0" xfId="50" applyFont="1" applyFill="1"/>
    <xf numFmtId="0" fontId="2" fillId="0" borderId="0" xfId="50" applyFont="1" applyFill="1" applyAlignment="1">
      <alignment horizontal="center"/>
    </xf>
    <xf numFmtId="177" fontId="2" fillId="0" borderId="0" xfId="50" applyNumberFormat="1" applyFont="1" applyFill="1" applyAlignment="1">
      <alignment horizontal="center"/>
    </xf>
    <xf numFmtId="176" fontId="2" fillId="0" borderId="0" xfId="50" applyNumberFormat="1" applyFont="1" applyFill="1" applyAlignment="1">
      <alignment horizontal="center" vertical="center"/>
    </xf>
    <xf numFmtId="176" fontId="2" fillId="0" borderId="0" xfId="50" applyNumberFormat="1" applyFont="1" applyFill="1" applyAlignment="1">
      <alignment horizontal="center" vertical="center" wrapText="1"/>
    </xf>
    <xf numFmtId="0" fontId="2" fillId="0" borderId="0" xfId="50" applyFont="1" applyFill="1" applyBorder="1"/>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5" fillId="0" borderId="2" xfId="50" applyFont="1" applyFill="1" applyBorder="1" applyAlignment="1">
      <alignment horizontal="left" vertical="center" wrapText="1"/>
    </xf>
    <xf numFmtId="0" fontId="5" fillId="0" borderId="3" xfId="50" applyFont="1" applyFill="1" applyBorder="1" applyAlignment="1">
      <alignment horizontal="left" vertical="center" wrapText="1"/>
    </xf>
    <xf numFmtId="0" fontId="5" fillId="0" borderId="1" xfId="50" applyFont="1" applyFill="1" applyBorder="1" applyAlignment="1">
      <alignment vertical="center" wrapText="1"/>
    </xf>
    <xf numFmtId="177" fontId="6" fillId="0" borderId="1" xfId="50" applyNumberFormat="1" applyFont="1" applyFill="1" applyBorder="1" applyAlignment="1">
      <alignment horizontal="center" vertical="center" wrapText="1"/>
    </xf>
    <xf numFmtId="177" fontId="6" fillId="0" borderId="2" xfId="50" applyNumberFormat="1" applyFont="1" applyFill="1" applyBorder="1" applyAlignment="1">
      <alignment horizontal="center" vertical="center" wrapText="1"/>
    </xf>
    <xf numFmtId="0" fontId="6" fillId="0" borderId="4" xfId="50" applyFont="1" applyFill="1" applyBorder="1" applyAlignment="1">
      <alignment horizontal="left" vertical="center" wrapText="1"/>
    </xf>
    <xf numFmtId="0" fontId="6" fillId="0" borderId="4" xfId="50"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6" fillId="2" borderId="4" xfId="50" applyFont="1" applyFill="1" applyBorder="1" applyAlignment="1">
      <alignment horizontal="left" vertical="center" wrapText="1"/>
    </xf>
    <xf numFmtId="0" fontId="6" fillId="3" borderId="4" xfId="50" applyFont="1" applyFill="1" applyBorder="1" applyAlignment="1">
      <alignment horizontal="left" vertical="center" wrapText="1"/>
    </xf>
    <xf numFmtId="178" fontId="6" fillId="0" borderId="1" xfId="50" applyNumberFormat="1" applyFont="1" applyFill="1" applyBorder="1" applyAlignment="1">
      <alignment horizontal="center" vertical="center" wrapText="1"/>
    </xf>
    <xf numFmtId="0" fontId="6" fillId="0" borderId="1" xfId="50" applyFont="1" applyFill="1" applyBorder="1" applyAlignment="1">
      <alignment horizontal="left" vertical="center" wrapText="1"/>
    </xf>
    <xf numFmtId="176" fontId="6" fillId="0" borderId="1" xfId="50" applyNumberFormat="1" applyFont="1" applyFill="1" applyBorder="1" applyAlignment="1">
      <alignment horizontal="center" vertical="center" wrapText="1"/>
    </xf>
    <xf numFmtId="0" fontId="6" fillId="0" borderId="5" xfId="50" applyFont="1" applyFill="1" applyBorder="1" applyAlignment="1">
      <alignment horizontal="left" vertical="center" wrapText="1"/>
    </xf>
    <xf numFmtId="0" fontId="6" fillId="0" borderId="6" xfId="50" applyFont="1" applyFill="1" applyBorder="1" applyAlignment="1">
      <alignment horizontal="left" vertical="center" wrapText="1"/>
    </xf>
    <xf numFmtId="0" fontId="6" fillId="0" borderId="5" xfId="50" applyFont="1" applyFill="1" applyBorder="1" applyAlignment="1">
      <alignment horizontal="center" vertical="center" wrapText="1"/>
    </xf>
    <xf numFmtId="177" fontId="6" fillId="0" borderId="5" xfId="50" applyNumberFormat="1" applyFont="1" applyFill="1" applyBorder="1" applyAlignment="1">
      <alignment horizontal="center" vertical="center" wrapText="1"/>
    </xf>
    <xf numFmtId="177" fontId="6" fillId="0" borderId="7"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4" xfId="50" applyFont="1" applyFill="1" applyBorder="1" applyAlignment="1">
      <alignment horizontal="center" vertical="center" wrapText="1"/>
    </xf>
    <xf numFmtId="0" fontId="6" fillId="2" borderId="1" xfId="50" applyNumberFormat="1" applyFont="1" applyFill="1" applyBorder="1" applyAlignment="1">
      <alignment horizontal="center" vertical="center" wrapText="1"/>
    </xf>
    <xf numFmtId="177" fontId="6" fillId="2" borderId="1" xfId="50" applyNumberFormat="1" applyFont="1" applyFill="1" applyBorder="1" applyAlignment="1">
      <alignment horizontal="center" vertical="center" wrapText="1"/>
    </xf>
    <xf numFmtId="0" fontId="7" fillId="2" borderId="1" xfId="50" applyFont="1" applyFill="1" applyBorder="1" applyAlignment="1">
      <alignment horizontal="left" vertical="center" wrapText="1"/>
    </xf>
    <xf numFmtId="0" fontId="6" fillId="2" borderId="1" xfId="50" applyFont="1" applyFill="1" applyBorder="1" applyAlignment="1">
      <alignment horizontal="left" vertical="center" wrapText="1"/>
    </xf>
    <xf numFmtId="177" fontId="6" fillId="2" borderId="2" xfId="50" applyNumberFormat="1" applyFont="1" applyFill="1" applyBorder="1" applyAlignment="1">
      <alignment horizontal="center" vertical="center" wrapText="1"/>
    </xf>
    <xf numFmtId="177" fontId="8" fillId="0" borderId="8" xfId="0" applyNumberFormat="1" applyFont="1" applyBorder="1" applyAlignment="1">
      <alignment horizontal="center" vertical="center" wrapText="1"/>
    </xf>
    <xf numFmtId="0" fontId="1" fillId="0" borderId="0" xfId="50" applyFont="1" applyFill="1" applyBorder="1" applyAlignment="1"/>
    <xf numFmtId="177"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76" fontId="2" fillId="0" borderId="1" xfId="50" applyNumberFormat="1" applyFont="1" applyFill="1" applyBorder="1" applyAlignment="1">
      <alignment horizontal="center" vertical="center"/>
    </xf>
    <xf numFmtId="176" fontId="1" fillId="0" borderId="1" xfId="50" applyNumberFormat="1" applyFont="1" applyFill="1" applyBorder="1" applyAlignment="1">
      <alignment horizontal="center" vertical="center"/>
    </xf>
    <xf numFmtId="176" fontId="2" fillId="0" borderId="1" xfId="50" applyNumberFormat="1" applyFont="1" applyFill="1" applyBorder="1" applyAlignment="1">
      <alignment horizontal="center" vertical="center" wrapText="1"/>
    </xf>
    <xf numFmtId="0" fontId="6" fillId="2" borderId="2" xfId="50" applyNumberFormat="1" applyFont="1" applyFill="1" applyBorder="1" applyAlignment="1">
      <alignment horizontal="center" vertical="center" wrapText="1"/>
    </xf>
    <xf numFmtId="176" fontId="6" fillId="2" borderId="1" xfId="50" applyNumberFormat="1" applyFont="1" applyFill="1" applyBorder="1" applyAlignment="1">
      <alignment horizontal="center" vertical="center" wrapText="1"/>
    </xf>
    <xf numFmtId="176" fontId="2" fillId="2" borderId="1" xfId="50" applyNumberFormat="1" applyFont="1" applyFill="1" applyBorder="1" applyAlignment="1">
      <alignment horizontal="center" vertical="center"/>
    </xf>
    <xf numFmtId="176" fontId="2" fillId="2" borderId="1" xfId="50" applyNumberFormat="1" applyFont="1" applyFill="1" applyBorder="1" applyAlignment="1">
      <alignment horizontal="center" vertical="center" wrapText="1"/>
    </xf>
    <xf numFmtId="177" fontId="8" fillId="0" borderId="9" xfId="0" applyNumberFormat="1" applyFont="1" applyBorder="1" applyAlignment="1">
      <alignment horizontal="center" vertical="center" wrapText="1"/>
    </xf>
    <xf numFmtId="0" fontId="6" fillId="2" borderId="10" xfId="50" applyFont="1" applyFill="1" applyBorder="1" applyAlignment="1">
      <alignment horizontal="center" vertical="center" wrapText="1"/>
    </xf>
    <xf numFmtId="0" fontId="6" fillId="0" borderId="10" xfId="50" applyFont="1" applyFill="1" applyBorder="1" applyAlignment="1">
      <alignment horizontal="center" vertical="center" wrapText="1"/>
    </xf>
    <xf numFmtId="0" fontId="6" fillId="3" borderId="2" xfId="50" applyNumberFormat="1" applyFont="1" applyFill="1" applyBorder="1" applyAlignment="1">
      <alignment horizontal="center" vertical="center" wrapText="1"/>
    </xf>
    <xf numFmtId="177" fontId="6" fillId="3" borderId="2" xfId="5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2" xfId="50" applyFont="1" applyFill="1" applyBorder="1" applyAlignment="1">
      <alignment horizontal="center" vertical="center" wrapText="1"/>
    </xf>
    <xf numFmtId="0" fontId="10" fillId="0" borderId="1" xfId="50" applyFont="1" applyFill="1" applyBorder="1" applyAlignment="1">
      <alignment horizontal="left" vertical="center" wrapText="1"/>
    </xf>
    <xf numFmtId="0" fontId="10" fillId="0" borderId="4" xfId="50" applyFont="1" applyFill="1" applyBorder="1" applyAlignment="1">
      <alignment horizontal="left" vertical="center" wrapText="1"/>
    </xf>
    <xf numFmtId="0" fontId="10" fillId="0" borderId="1" xfId="5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2" borderId="1" xfId="50" applyFont="1" applyFill="1" applyBorder="1" applyAlignment="1">
      <alignment horizontal="left" vertical="center" wrapText="1"/>
    </xf>
    <xf numFmtId="0" fontId="11" fillId="2" borderId="1" xfId="0"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177" fontId="5" fillId="0" borderId="2" xfId="50" applyNumberFormat="1" applyFont="1" applyFill="1" applyBorder="1" applyAlignment="1">
      <alignment horizontal="center" vertical="center" wrapText="1"/>
    </xf>
    <xf numFmtId="0" fontId="12" fillId="0" borderId="1" xfId="50" applyFont="1" applyFill="1" applyBorder="1" applyAlignment="1">
      <alignment horizontal="left" vertical="center" wrapText="1"/>
    </xf>
    <xf numFmtId="0" fontId="5" fillId="0" borderId="1" xfId="50" applyNumberFormat="1" applyFont="1" applyFill="1" applyBorder="1" applyAlignment="1">
      <alignment horizontal="center" vertical="center" wrapText="1"/>
    </xf>
    <xf numFmtId="0" fontId="5" fillId="4" borderId="1" xfId="50" applyFont="1" applyFill="1" applyBorder="1" applyAlignment="1">
      <alignment horizontal="center" vertical="center" wrapText="1"/>
    </xf>
    <xf numFmtId="0" fontId="10" fillId="4" borderId="1" xfId="50" applyFont="1" applyFill="1" applyBorder="1" applyAlignment="1">
      <alignment horizontal="left" vertical="center" wrapText="1"/>
    </xf>
    <xf numFmtId="0" fontId="10" fillId="4" borderId="1" xfId="50" applyFont="1" applyFill="1" applyBorder="1" applyAlignment="1">
      <alignment horizontal="center" vertical="center" wrapText="1"/>
    </xf>
    <xf numFmtId="176" fontId="6" fillId="4" borderId="1" xfId="50" applyNumberFormat="1" applyFont="1" applyFill="1" applyBorder="1" applyAlignment="1">
      <alignment horizontal="center" vertical="center" wrapText="1"/>
    </xf>
    <xf numFmtId="176" fontId="5" fillId="4" borderId="1" xfId="50" applyNumberFormat="1" applyFont="1" applyFill="1" applyBorder="1" applyAlignment="1">
      <alignment horizontal="center" vertical="center" wrapText="1"/>
    </xf>
    <xf numFmtId="176" fontId="5" fillId="4" borderId="2" xfId="50" applyNumberFormat="1" applyFont="1" applyFill="1" applyBorder="1" applyAlignment="1">
      <alignment horizontal="center" vertical="center" wrapText="1"/>
    </xf>
    <xf numFmtId="0" fontId="1" fillId="0" borderId="1" xfId="50" applyFont="1" applyFill="1" applyBorder="1" applyAlignment="1">
      <alignment horizontal="center" vertical="center"/>
    </xf>
    <xf numFmtId="0" fontId="1" fillId="0" borderId="2" xfId="50" applyFont="1" applyFill="1" applyBorder="1" applyAlignment="1">
      <alignment horizontal="left" vertical="center"/>
    </xf>
    <xf numFmtId="0" fontId="1" fillId="0" borderId="3" xfId="50" applyFont="1" applyFill="1" applyBorder="1" applyAlignment="1">
      <alignment horizontal="left" vertical="center"/>
    </xf>
    <xf numFmtId="0" fontId="2" fillId="0" borderId="1" xfId="50" applyFont="1" applyFill="1" applyBorder="1" applyAlignment="1">
      <alignment horizontal="center" vertical="center"/>
    </xf>
    <xf numFmtId="177" fontId="2" fillId="0" borderId="1" xfId="50" applyNumberFormat="1" applyFont="1" applyFill="1" applyBorder="1" applyAlignment="1">
      <alignment horizontal="center" vertical="center"/>
    </xf>
    <xf numFmtId="177" fontId="2" fillId="0" borderId="2" xfId="50" applyNumberFormat="1" applyFont="1" applyFill="1" applyBorder="1" applyAlignment="1">
      <alignment horizontal="center" vertical="center"/>
    </xf>
    <xf numFmtId="176" fontId="5" fillId="0" borderId="2" xfId="50" applyNumberFormat="1" applyFont="1" applyFill="1" applyBorder="1" applyAlignment="1">
      <alignment horizontal="center" vertical="center" wrapText="1"/>
    </xf>
    <xf numFmtId="176" fontId="1" fillId="0" borderId="1" xfId="50" applyNumberFormat="1" applyFont="1" applyFill="1" applyBorder="1" applyAlignment="1">
      <alignment horizontal="center" vertical="center" wrapText="1"/>
    </xf>
    <xf numFmtId="176" fontId="1" fillId="0" borderId="0" xfId="50" applyNumberFormat="1" applyFont="1" applyFill="1" applyBorder="1" applyAlignment="1">
      <alignment horizontal="center" vertical="center"/>
    </xf>
    <xf numFmtId="0" fontId="1" fillId="0" borderId="0" xfId="50" applyFont="1" applyFill="1" applyBorder="1" applyAlignment="1">
      <alignment horizontal="center" vertical="center" wrapText="1"/>
    </xf>
    <xf numFmtId="0" fontId="1" fillId="0" borderId="0" xfId="50" applyFont="1" applyFill="1" applyBorder="1"/>
    <xf numFmtId="176" fontId="6" fillId="4" borderId="2" xfId="50" applyNumberFormat="1" applyFont="1" applyFill="1" applyBorder="1" applyAlignment="1">
      <alignment horizontal="center" vertical="center" wrapText="1"/>
    </xf>
    <xf numFmtId="176" fontId="2" fillId="4" borderId="1" xfId="50" applyNumberFormat="1" applyFont="1" applyFill="1" applyBorder="1" applyAlignment="1">
      <alignment horizontal="center" vertical="center"/>
    </xf>
    <xf numFmtId="0" fontId="1" fillId="0" borderId="0" xfId="50" applyFont="1" applyFill="1" applyBorder="1" applyAlignment="1">
      <alignment horizontal="center" vertical="center"/>
    </xf>
    <xf numFmtId="178" fontId="13" fillId="0" borderId="0" xfId="0" applyNumberFormat="1" applyFont="1" applyFill="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xf>
    <xf numFmtId="176" fontId="14" fillId="0" borderId="1" xfId="0" applyNumberFormat="1" applyFont="1" applyFill="1" applyBorder="1" applyAlignment="1">
      <alignment horizontal="center" vertical="center"/>
    </xf>
    <xf numFmtId="176" fontId="0" fillId="0" borderId="0" xfId="50" applyNumberFormat="1"/>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left" vertical="top" wrapText="1"/>
    </xf>
    <xf numFmtId="0" fontId="15" fillId="0" borderId="0" xfId="0" applyNumberFormat="1" applyFont="1" applyFill="1" applyBorder="1" applyAlignment="1">
      <alignment vertical="center" wrapText="1"/>
    </xf>
    <xf numFmtId="0" fontId="15" fillId="0" borderId="0" xfId="0" applyFont="1" applyFill="1" applyBorder="1" applyAlignment="1">
      <alignment vertical="center"/>
    </xf>
    <xf numFmtId="0" fontId="16" fillId="0" borderId="0" xfId="0" applyFont="1" applyFill="1" applyAlignment="1">
      <alignment horizontal="center" vertical="center"/>
    </xf>
    <xf numFmtId="49" fontId="17" fillId="0" borderId="1" xfId="51" applyNumberFormat="1" applyFont="1" applyFill="1" applyBorder="1" applyAlignment="1" applyProtection="1">
      <alignment horizontal="left" vertical="center"/>
    </xf>
    <xf numFmtId="49" fontId="17" fillId="0" borderId="1" xfId="51" applyNumberFormat="1" applyFont="1" applyFill="1" applyBorder="1" applyAlignment="1" applyProtection="1">
      <alignment horizontal="left" vertical="center" wrapText="1"/>
    </xf>
    <xf numFmtId="0" fontId="16" fillId="0" borderId="0" xfId="0" applyFont="1" applyFill="1" applyBorder="1" applyAlignment="1">
      <alignment horizontal="center" vertical="center"/>
    </xf>
    <xf numFmtId="0" fontId="18" fillId="0" borderId="1" xfId="54" applyFont="1" applyFill="1" applyBorder="1" applyAlignment="1" applyProtection="1">
      <alignment horizontal="center" vertical="center"/>
    </xf>
    <xf numFmtId="0" fontId="18" fillId="0" borderId="1" xfId="51" applyNumberFormat="1" applyFont="1" applyFill="1" applyBorder="1" applyAlignment="1" applyProtection="1">
      <alignment horizontal="left" vertical="center" wrapText="1"/>
    </xf>
    <xf numFmtId="0" fontId="19" fillId="0" borderId="0" xfId="0" applyNumberFormat="1" applyFont="1" applyFill="1" applyBorder="1" applyAlignment="1">
      <alignment horizontal="justify" vertical="center" wrapText="1"/>
    </xf>
    <xf numFmtId="0" fontId="20" fillId="0" borderId="1" xfId="53" applyNumberFormat="1" applyFont="1" applyFill="1" applyBorder="1" applyAlignment="1" applyProtection="1">
      <alignment horizontal="justify" vertical="center" wrapText="1"/>
    </xf>
    <xf numFmtId="0" fontId="18" fillId="0" borderId="1" xfId="49" applyNumberFormat="1" applyFont="1" applyFill="1" applyBorder="1" applyAlignment="1" applyProtection="1">
      <alignment horizontal="center" vertical="center"/>
    </xf>
    <xf numFmtId="0" fontId="18" fillId="0" borderId="1" xfId="52" applyNumberFormat="1" applyFont="1" applyFill="1" applyBorder="1" applyAlignment="1" applyProtection="1">
      <alignment vertical="center" wrapText="1"/>
    </xf>
    <xf numFmtId="0" fontId="19" fillId="0" borderId="0" xfId="0" applyNumberFormat="1" applyFont="1" applyFill="1" applyBorder="1" applyAlignment="1">
      <alignment horizontal="left" vertical="center" wrapText="1"/>
    </xf>
    <xf numFmtId="0" fontId="18" fillId="0" borderId="1" xfId="52" applyNumberFormat="1" applyFont="1" applyFill="1" applyBorder="1" applyAlignment="1" applyProtection="1">
      <alignment horizontal="left" vertical="center" wrapText="1"/>
    </xf>
    <xf numFmtId="0" fontId="18" fillId="0" borderId="1" xfId="51" applyNumberFormat="1" applyFont="1" applyFill="1" applyBorder="1" applyAlignment="1" applyProtection="1">
      <alignment horizontal="center" vertical="center" wrapText="1"/>
    </xf>
    <xf numFmtId="0" fontId="21" fillId="0" borderId="1" xfId="51" applyNumberFormat="1" applyFont="1" applyFill="1" applyBorder="1" applyAlignment="1" applyProtection="1">
      <alignment horizontal="left" vertical="center" wrapText="1"/>
    </xf>
    <xf numFmtId="0" fontId="17" fillId="0" borderId="0" xfId="0" applyFont="1" applyFill="1" applyAlignment="1">
      <alignment horizontal="left" vertical="center"/>
    </xf>
    <xf numFmtId="0" fontId="17" fillId="0" borderId="0" xfId="0" applyFont="1" applyFill="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Normal" xfId="50"/>
    <cellStyle name="表体数字 3 2 6 6" xfId="51"/>
    <cellStyle name="常规 10" xfId="52"/>
    <cellStyle name="常规 11" xfId="53"/>
    <cellStyle name="常规 144 4" xfId="54"/>
    <cellStyle name="常规 2" xfId="55"/>
  </cellStyle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zoomScale="115" zoomScaleNormal="115" topLeftCell="A4" workbookViewId="0">
      <selection activeCell="E7" sqref="E7"/>
    </sheetView>
  </sheetViews>
  <sheetFormatPr defaultColWidth="10" defaultRowHeight="14.25" outlineLevelCol="3"/>
  <cols>
    <col min="1" max="1" width="6.5047619047619" style="105" customWidth="1"/>
    <col min="2" max="2" width="93.8285714285714" style="105" customWidth="1"/>
    <col min="3" max="3" width="10.3333333333333" style="105"/>
    <col min="4" max="4" width="10.3333333333333" style="105" customWidth="1"/>
    <col min="5" max="31" width="10.3333333333333" style="105"/>
    <col min="32" max="16384" width="10" style="105"/>
  </cols>
  <sheetData>
    <row r="1" ht="24.95" customHeight="1" spans="1:2">
      <c r="A1" s="106" t="s">
        <v>0</v>
      </c>
      <c r="B1" s="106"/>
    </row>
    <row r="2" s="104" customFormat="1" ht="23.1" customHeight="1" spans="1:4">
      <c r="A2" s="107" t="s">
        <v>1</v>
      </c>
      <c r="B2" s="108"/>
      <c r="D2" s="109"/>
    </row>
    <row r="3" s="104" customFormat="1" ht="23.1" customHeight="1" spans="1:4">
      <c r="A3" s="110">
        <v>1</v>
      </c>
      <c r="B3" s="111" t="s">
        <v>2</v>
      </c>
      <c r="D3" s="112"/>
    </row>
    <row r="4" s="104" customFormat="1" ht="87" customHeight="1" spans="1:4">
      <c r="A4" s="110">
        <v>2</v>
      </c>
      <c r="B4" s="113" t="s">
        <v>3</v>
      </c>
      <c r="D4" s="112"/>
    </row>
    <row r="5" s="104" customFormat="1" ht="27.95" customHeight="1" spans="1:4">
      <c r="A5" s="107" t="s">
        <v>4</v>
      </c>
      <c r="B5" s="108"/>
      <c r="D5" s="112"/>
    </row>
    <row r="6" s="104" customFormat="1" ht="71.1" customHeight="1" spans="1:4">
      <c r="A6" s="114">
        <v>1</v>
      </c>
      <c r="B6" s="115" t="s">
        <v>5</v>
      </c>
      <c r="D6" s="112"/>
    </row>
    <row r="7" s="104" customFormat="1" ht="57" customHeight="1" spans="1:4">
      <c r="A7" s="114">
        <v>2</v>
      </c>
      <c r="B7" s="115" t="s">
        <v>6</v>
      </c>
      <c r="D7" s="112"/>
    </row>
    <row r="8" s="104" customFormat="1" ht="45" customHeight="1" spans="1:4">
      <c r="A8" s="114">
        <v>3</v>
      </c>
      <c r="B8" s="115" t="s">
        <v>7</v>
      </c>
      <c r="D8" s="112"/>
    </row>
    <row r="9" s="104" customFormat="1" ht="66" customHeight="1" spans="1:4">
      <c r="A9" s="114">
        <v>4</v>
      </c>
      <c r="B9" s="115" t="s">
        <v>8</v>
      </c>
      <c r="D9" s="116"/>
    </row>
    <row r="10" ht="54" customHeight="1" spans="1:4">
      <c r="A10" s="114">
        <v>5</v>
      </c>
      <c r="B10" s="117" t="s">
        <v>9</v>
      </c>
      <c r="D10" s="116"/>
    </row>
    <row r="11" ht="72" customHeight="1" spans="1:2">
      <c r="A11" s="114">
        <v>6</v>
      </c>
      <c r="B11" s="117" t="s">
        <v>10</v>
      </c>
    </row>
    <row r="12" ht="44.1" customHeight="1" spans="1:2">
      <c r="A12" s="114">
        <v>7</v>
      </c>
      <c r="B12" s="117" t="s">
        <v>11</v>
      </c>
    </row>
    <row r="13" ht="24" customHeight="1" spans="1:2">
      <c r="A13" s="114">
        <v>8</v>
      </c>
      <c r="B13" s="117" t="s">
        <v>12</v>
      </c>
    </row>
    <row r="14" spans="1:2">
      <c r="A14" s="107" t="s">
        <v>13</v>
      </c>
      <c r="B14" s="108"/>
    </row>
    <row r="15" ht="42.95" customHeight="1" spans="1:2">
      <c r="A15" s="114">
        <v>1</v>
      </c>
      <c r="B15" s="111" t="s">
        <v>14</v>
      </c>
    </row>
    <row r="16" ht="21.95" customHeight="1" spans="1:2">
      <c r="A16" s="107" t="s">
        <v>15</v>
      </c>
      <c r="B16" s="108"/>
    </row>
    <row r="17" ht="87" customHeight="1" spans="1:2">
      <c r="A17" s="118">
        <v>1</v>
      </c>
      <c r="B17" s="119" t="s">
        <v>16</v>
      </c>
    </row>
    <row r="18" spans="1:2">
      <c r="A18" s="120" t="s">
        <v>17</v>
      </c>
      <c r="B18" s="121"/>
    </row>
  </sheetData>
  <mergeCells count="6">
    <mergeCell ref="A1:B1"/>
    <mergeCell ref="A2:B2"/>
    <mergeCell ref="A5:B5"/>
    <mergeCell ref="A14:B14"/>
    <mergeCell ref="A16:B16"/>
    <mergeCell ref="A18:B1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view="pageBreakPreview" zoomScaleNormal="100" topLeftCell="A4" workbookViewId="0">
      <selection activeCell="C6" sqref="C6"/>
    </sheetView>
  </sheetViews>
  <sheetFormatPr defaultColWidth="9.16190476190476" defaultRowHeight="12" outlineLevelCol="5"/>
  <cols>
    <col min="1" max="1" width="12.3333333333333" customWidth="1"/>
    <col min="2" max="2" width="34" customWidth="1"/>
    <col min="3" max="3" width="29" customWidth="1"/>
    <col min="4" max="4" width="19.6666666666667" customWidth="1"/>
    <col min="6" max="9" width="12.8285714285714"/>
    <col min="13" max="13" width="12.8285714285714"/>
  </cols>
  <sheetData>
    <row r="1" ht="45" customHeight="1" spans="1:4">
      <c r="A1" s="96" t="s">
        <v>18</v>
      </c>
      <c r="B1" s="96"/>
      <c r="C1" s="96"/>
      <c r="D1" s="96"/>
    </row>
    <row r="2" ht="36" customHeight="1" spans="1:4">
      <c r="A2" s="97" t="s">
        <v>19</v>
      </c>
      <c r="B2" s="97" t="s">
        <v>20</v>
      </c>
      <c r="C2" s="98" t="s">
        <v>21</v>
      </c>
      <c r="D2" s="98" t="s">
        <v>22</v>
      </c>
    </row>
    <row r="3" ht="36" customHeight="1" spans="1:4">
      <c r="A3" s="97" t="s">
        <v>23</v>
      </c>
      <c r="B3" s="99" t="s">
        <v>24</v>
      </c>
      <c r="C3" s="100">
        <f>天逸供配电清单与计价表!L5</f>
        <v>718983.241588973</v>
      </c>
      <c r="D3" s="97"/>
    </row>
    <row r="4" ht="36" customHeight="1" spans="1:6">
      <c r="A4" s="97" t="s">
        <v>25</v>
      </c>
      <c r="B4" s="99" t="s">
        <v>26</v>
      </c>
      <c r="C4" s="100">
        <f>天逸供配电清单与计价表!L16</f>
        <v>32096.5433</v>
      </c>
      <c r="D4" s="100"/>
      <c r="F4" s="101"/>
    </row>
    <row r="5" ht="36" customHeight="1" spans="1:4">
      <c r="A5" s="97" t="s">
        <v>27</v>
      </c>
      <c r="B5" s="99" t="s">
        <v>28</v>
      </c>
      <c r="C5" s="100">
        <f>天逸供配电清单与计价表!L23</f>
        <v>3035985.12254375</v>
      </c>
      <c r="D5" s="100"/>
    </row>
    <row r="6" ht="36" customHeight="1" spans="1:4">
      <c r="A6" s="97" t="s">
        <v>29</v>
      </c>
      <c r="B6" s="99" t="s">
        <v>30</v>
      </c>
      <c r="C6" s="100">
        <f>天逸供配电清单与计价表!L199</f>
        <v>215209.797670192</v>
      </c>
      <c r="D6" s="100"/>
    </row>
    <row r="7" ht="36" customHeight="1" spans="1:4">
      <c r="A7" s="97" t="s">
        <v>31</v>
      </c>
      <c r="B7" s="99" t="s">
        <v>32</v>
      </c>
      <c r="C7" s="100">
        <v>25000</v>
      </c>
      <c r="D7" s="100"/>
    </row>
    <row r="8" ht="36" customHeight="1" spans="1:4">
      <c r="A8" s="97" t="s">
        <v>33</v>
      </c>
      <c r="B8" s="99" t="s">
        <v>34</v>
      </c>
      <c r="C8" s="100">
        <v>23000</v>
      </c>
      <c r="D8" s="100"/>
    </row>
    <row r="9" ht="36" customHeight="1" spans="1:4">
      <c r="A9" s="97" t="s">
        <v>35</v>
      </c>
      <c r="B9" s="99" t="s">
        <v>36</v>
      </c>
      <c r="C9" s="100">
        <v>320000</v>
      </c>
      <c r="D9" s="100"/>
    </row>
    <row r="10" ht="36" customHeight="1" spans="1:4">
      <c r="A10" s="97" t="s">
        <v>37</v>
      </c>
      <c r="B10" s="97" t="s">
        <v>38</v>
      </c>
      <c r="C10" s="100">
        <f>C3+C4+C5+C6+C7+C8+C9</f>
        <v>4370274.70510291</v>
      </c>
      <c r="D10" s="100"/>
    </row>
    <row r="11" ht="145.5" customHeight="1" spans="1:4">
      <c r="A11" s="102" t="s">
        <v>39</v>
      </c>
      <c r="B11" s="103" t="s">
        <v>40</v>
      </c>
      <c r="C11" s="103"/>
      <c r="D11" s="103"/>
    </row>
  </sheetData>
  <mergeCells count="2">
    <mergeCell ref="A1:D1"/>
    <mergeCell ref="B11:D11"/>
  </mergeCells>
  <printOptions horizontalCentered="1"/>
  <pageMargins left="0.751388888888889" right="0.751388888888889"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8"/>
  <sheetViews>
    <sheetView showGridLines="0" tabSelected="1" topLeftCell="E1" workbookViewId="0">
      <pane ySplit="4" topLeftCell="A168" activePane="bottomLeft" state="frozen"/>
      <selection/>
      <selection pane="bottomLeft" activeCell="O170" sqref="O170"/>
    </sheetView>
  </sheetViews>
  <sheetFormatPr defaultColWidth="9" defaultRowHeight="12"/>
  <cols>
    <col min="1" max="1" width="6.66666666666667" style="4" customWidth="1"/>
    <col min="2" max="2" width="10.6666666666667" style="4" customWidth="1"/>
    <col min="3" max="3" width="25.3333333333333" style="4" customWidth="1"/>
    <col min="4" max="4" width="6" style="4" customWidth="1"/>
    <col min="5" max="5" width="11" style="5" customWidth="1"/>
    <col min="6" max="6" width="10.3333333333333" style="6" customWidth="1"/>
    <col min="7" max="7" width="9.82857142857143" style="6" customWidth="1"/>
    <col min="8" max="8" width="10" style="6" customWidth="1"/>
    <col min="9" max="9" width="9.5047619047619" style="6" customWidth="1"/>
    <col min="10" max="10" width="12.5047619047619" style="7" customWidth="1"/>
    <col min="11" max="11" width="10.8285714285714" style="7" customWidth="1"/>
    <col min="12" max="12" width="14" style="7" customWidth="1"/>
    <col min="13" max="13" width="6.5047619047619" style="8" customWidth="1"/>
    <col min="14" max="15" width="12.8571428571429" style="9"/>
    <col min="16" max="16" width="9" style="9"/>
    <col min="17" max="16384" width="9" style="4"/>
  </cols>
  <sheetData>
    <row r="1" ht="39.95" customHeight="1" spans="1:13">
      <c r="A1" s="10" t="s">
        <v>41</v>
      </c>
      <c r="B1" s="11"/>
      <c r="C1" s="11"/>
      <c r="D1" s="11"/>
      <c r="E1" s="10"/>
      <c r="F1" s="10"/>
      <c r="G1" s="10"/>
      <c r="H1" s="10"/>
      <c r="I1" s="10"/>
      <c r="J1" s="10"/>
      <c r="K1" s="10"/>
      <c r="L1" s="10"/>
      <c r="M1" s="10"/>
    </row>
    <row r="2" s="1" customFormat="1" spans="1:16">
      <c r="A2" s="12" t="s">
        <v>19</v>
      </c>
      <c r="B2" s="12" t="s">
        <v>42</v>
      </c>
      <c r="C2" s="12" t="s">
        <v>43</v>
      </c>
      <c r="D2" s="12" t="s">
        <v>44</v>
      </c>
      <c r="E2" s="13" t="s">
        <v>45</v>
      </c>
      <c r="F2" s="14" t="s">
        <v>46</v>
      </c>
      <c r="G2" s="14"/>
      <c r="H2" s="14"/>
      <c r="I2" s="14"/>
      <c r="J2" s="14"/>
      <c r="K2" s="14" t="s">
        <v>47</v>
      </c>
      <c r="L2" s="14" t="s">
        <v>48</v>
      </c>
      <c r="M2" s="14" t="s">
        <v>49</v>
      </c>
      <c r="N2" s="45"/>
      <c r="O2" s="45"/>
      <c r="P2" s="45"/>
    </row>
    <row r="3" s="1" customFormat="1" ht="56.25" spans="1:16">
      <c r="A3" s="12"/>
      <c r="B3" s="12"/>
      <c r="C3" s="12"/>
      <c r="D3" s="12"/>
      <c r="E3" s="13"/>
      <c r="F3" s="15" t="s">
        <v>50</v>
      </c>
      <c r="G3" s="15" t="s">
        <v>51</v>
      </c>
      <c r="H3" s="15" t="s">
        <v>52</v>
      </c>
      <c r="I3" s="15" t="s">
        <v>53</v>
      </c>
      <c r="J3" s="14" t="s">
        <v>54</v>
      </c>
      <c r="K3" s="14"/>
      <c r="L3" s="14"/>
      <c r="M3" s="14"/>
      <c r="N3" s="45"/>
      <c r="O3" s="45"/>
      <c r="P3" s="45"/>
    </row>
    <row r="4" s="1" customFormat="1" ht="23.1" customHeight="1" spans="1:16">
      <c r="A4" s="12"/>
      <c r="B4" s="12"/>
      <c r="C4" s="12"/>
      <c r="D4" s="12"/>
      <c r="E4" s="13"/>
      <c r="F4" s="15"/>
      <c r="G4" s="15"/>
      <c r="H4" s="15"/>
      <c r="I4" s="46"/>
      <c r="J4" s="47">
        <v>0.09</v>
      </c>
      <c r="K4" s="14"/>
      <c r="L4" s="14"/>
      <c r="M4" s="14"/>
      <c r="N4" s="45"/>
      <c r="O4" s="45"/>
      <c r="P4" s="45"/>
    </row>
    <row r="5" ht="23.1" customHeight="1" spans="1:13">
      <c r="A5" s="16" t="s">
        <v>23</v>
      </c>
      <c r="B5" s="17" t="s">
        <v>24</v>
      </c>
      <c r="C5" s="18"/>
      <c r="D5" s="19"/>
      <c r="E5" s="16"/>
      <c r="F5" s="20"/>
      <c r="G5" s="21"/>
      <c r="H5" s="20"/>
      <c r="I5" s="20"/>
      <c r="J5" s="30"/>
      <c r="K5" s="48"/>
      <c r="L5" s="49">
        <f>SUM(L6:L15)</f>
        <v>718983.241588973</v>
      </c>
      <c r="M5" s="50"/>
    </row>
    <row r="6" ht="78" customHeight="1" spans="1:13">
      <c r="A6" s="16">
        <v>1</v>
      </c>
      <c r="B6" s="22" t="s">
        <v>55</v>
      </c>
      <c r="C6" s="22" t="s">
        <v>56</v>
      </c>
      <c r="D6" s="23" t="s">
        <v>57</v>
      </c>
      <c r="E6" s="16">
        <v>2280</v>
      </c>
      <c r="F6" s="24">
        <v>18.59</v>
      </c>
      <c r="G6" s="25">
        <v>141.95</v>
      </c>
      <c r="H6" s="24">
        <v>3.91</v>
      </c>
      <c r="I6" s="25">
        <v>6.27</v>
      </c>
      <c r="J6" s="30">
        <f>(F6+G6+H6+I6)*$J$4</f>
        <v>15.3648</v>
      </c>
      <c r="K6" s="48">
        <f>F6+G6+H6+I6+J6</f>
        <v>186.0848</v>
      </c>
      <c r="L6" s="48">
        <f t="shared" ref="L6:L15" si="0">K6*E6</f>
        <v>424273.344</v>
      </c>
      <c r="M6" s="50" t="s">
        <v>58</v>
      </c>
    </row>
    <row r="7" ht="75.95" customHeight="1" spans="1:13">
      <c r="A7" s="16">
        <v>2</v>
      </c>
      <c r="B7" s="22" t="s">
        <v>55</v>
      </c>
      <c r="C7" s="22" t="s">
        <v>59</v>
      </c>
      <c r="D7" s="23" t="s">
        <v>57</v>
      </c>
      <c r="E7" s="16">
        <f>120+100+120+100</f>
        <v>440</v>
      </c>
      <c r="F7" s="24">
        <v>10.77</v>
      </c>
      <c r="G7" s="25">
        <v>61.11</v>
      </c>
      <c r="H7" s="24">
        <v>2.72</v>
      </c>
      <c r="I7" s="25">
        <v>3.7</v>
      </c>
      <c r="J7" s="30">
        <f t="shared" ref="J7:J15" si="1">(F7+G7+H7+I7)*$J$4</f>
        <v>7.047</v>
      </c>
      <c r="K7" s="48">
        <f t="shared" ref="K7:K15" si="2">F7+G7+H7+I7+J7</f>
        <v>85.347</v>
      </c>
      <c r="L7" s="48">
        <f t="shared" si="0"/>
        <v>37552.68</v>
      </c>
      <c r="M7" s="50" t="s">
        <v>58</v>
      </c>
    </row>
    <row r="8" ht="78.75" spans="1:13">
      <c r="A8" s="16">
        <v>3</v>
      </c>
      <c r="B8" s="22" t="s">
        <v>60</v>
      </c>
      <c r="C8" s="26" t="s">
        <v>61</v>
      </c>
      <c r="D8" s="23" t="s">
        <v>62</v>
      </c>
      <c r="E8" s="16">
        <v>4</v>
      </c>
      <c r="F8" s="20">
        <v>197.96</v>
      </c>
      <c r="G8" s="21">
        <v>653.42</v>
      </c>
      <c r="H8" s="20">
        <v>0</v>
      </c>
      <c r="I8" s="21">
        <v>57.74</v>
      </c>
      <c r="J8" s="30">
        <f t="shared" si="1"/>
        <v>81.8208</v>
      </c>
      <c r="K8" s="48">
        <f t="shared" si="2"/>
        <v>990.9408</v>
      </c>
      <c r="L8" s="48">
        <f t="shared" si="0"/>
        <v>3963.7632</v>
      </c>
      <c r="M8" s="50"/>
    </row>
    <row r="9" ht="78.75" spans="1:13">
      <c r="A9" s="16">
        <v>4</v>
      </c>
      <c r="B9" s="22" t="s">
        <v>63</v>
      </c>
      <c r="C9" s="26" t="s">
        <v>64</v>
      </c>
      <c r="D9" s="23" t="s">
        <v>62</v>
      </c>
      <c r="E9" s="16">
        <v>4</v>
      </c>
      <c r="F9" s="24">
        <v>289.87</v>
      </c>
      <c r="G9" s="25">
        <v>2133.43</v>
      </c>
      <c r="H9" s="20">
        <v>0</v>
      </c>
      <c r="I9" s="25">
        <v>84.33</v>
      </c>
      <c r="J9" s="30">
        <f t="shared" si="1"/>
        <v>225.6867</v>
      </c>
      <c r="K9" s="48">
        <f t="shared" si="2"/>
        <v>2733.3167</v>
      </c>
      <c r="L9" s="48">
        <f t="shared" si="0"/>
        <v>10933.2668</v>
      </c>
      <c r="M9" s="50"/>
    </row>
    <row r="10" ht="87" customHeight="1" spans="1:13">
      <c r="A10" s="16">
        <v>5</v>
      </c>
      <c r="B10" s="22" t="s">
        <v>60</v>
      </c>
      <c r="C10" s="27" t="s">
        <v>65</v>
      </c>
      <c r="D10" s="23" t="s">
        <v>62</v>
      </c>
      <c r="E10" s="16">
        <v>8</v>
      </c>
      <c r="F10" s="20">
        <v>106.84</v>
      </c>
      <c r="G10" s="21">
        <v>485.71</v>
      </c>
      <c r="H10" s="20">
        <v>0</v>
      </c>
      <c r="I10" s="21">
        <v>31.15</v>
      </c>
      <c r="J10" s="30">
        <f t="shared" si="1"/>
        <v>56.133</v>
      </c>
      <c r="K10" s="48">
        <f t="shared" si="2"/>
        <v>679.833</v>
      </c>
      <c r="L10" s="48">
        <f t="shared" si="0"/>
        <v>5438.664</v>
      </c>
      <c r="M10" s="50"/>
    </row>
    <row r="11" ht="67.5" spans="1:13">
      <c r="A11" s="16">
        <v>6</v>
      </c>
      <c r="B11" s="22" t="s">
        <v>66</v>
      </c>
      <c r="C11" s="22" t="s">
        <v>67</v>
      </c>
      <c r="D11" s="23" t="s">
        <v>57</v>
      </c>
      <c r="E11" s="28">
        <v>230</v>
      </c>
      <c r="F11" s="20">
        <v>160</v>
      </c>
      <c r="G11" s="21">
        <v>280</v>
      </c>
      <c r="H11" s="20">
        <v>148</v>
      </c>
      <c r="I11" s="21">
        <v>100</v>
      </c>
      <c r="J11" s="30">
        <f t="shared" si="1"/>
        <v>61.92</v>
      </c>
      <c r="K11" s="48">
        <f t="shared" si="2"/>
        <v>749.92</v>
      </c>
      <c r="L11" s="48">
        <f t="shared" si="0"/>
        <v>172481.6</v>
      </c>
      <c r="M11" s="50"/>
    </row>
    <row r="12" ht="71.1" customHeight="1" spans="1:13">
      <c r="A12" s="16">
        <v>7</v>
      </c>
      <c r="B12" s="22" t="s">
        <v>68</v>
      </c>
      <c r="C12" s="22" t="s">
        <v>69</v>
      </c>
      <c r="D12" s="23" t="s">
        <v>57</v>
      </c>
      <c r="E12" s="28">
        <v>10</v>
      </c>
      <c r="F12" s="20">
        <v>80</v>
      </c>
      <c r="G12" s="21">
        <v>140</v>
      </c>
      <c r="H12" s="20">
        <v>120</v>
      </c>
      <c r="I12" s="21">
        <v>40</v>
      </c>
      <c r="J12" s="30">
        <f t="shared" si="1"/>
        <v>34.2</v>
      </c>
      <c r="K12" s="48">
        <f t="shared" si="2"/>
        <v>414.2</v>
      </c>
      <c r="L12" s="48">
        <f t="shared" si="0"/>
        <v>4142</v>
      </c>
      <c r="M12" s="50"/>
    </row>
    <row r="13" ht="114" customHeight="1" spans="1:13">
      <c r="A13" s="16">
        <v>8</v>
      </c>
      <c r="B13" s="29" t="s">
        <v>70</v>
      </c>
      <c r="C13" s="22" t="s">
        <v>71</v>
      </c>
      <c r="D13" s="16" t="s">
        <v>72</v>
      </c>
      <c r="E13" s="28">
        <v>3</v>
      </c>
      <c r="F13" s="20">
        <v>1600</v>
      </c>
      <c r="G13" s="21">
        <v>5000</v>
      </c>
      <c r="H13" s="20">
        <v>1200</v>
      </c>
      <c r="I13" s="21">
        <v>850</v>
      </c>
      <c r="J13" s="30">
        <f t="shared" si="1"/>
        <v>778.5</v>
      </c>
      <c r="K13" s="48">
        <f t="shared" si="2"/>
        <v>9428.5</v>
      </c>
      <c r="L13" s="48">
        <f t="shared" si="0"/>
        <v>28285.5</v>
      </c>
      <c r="M13" s="50"/>
    </row>
    <row r="14" ht="45.95" customHeight="1" spans="1:13">
      <c r="A14" s="16">
        <v>9</v>
      </c>
      <c r="B14" s="29" t="s">
        <v>73</v>
      </c>
      <c r="C14" s="22" t="s">
        <v>74</v>
      </c>
      <c r="D14" s="16" t="s">
        <v>75</v>
      </c>
      <c r="E14" s="30">
        <v>385.285896</v>
      </c>
      <c r="F14" s="20">
        <v>34.4</v>
      </c>
      <c r="G14" s="21">
        <v>0</v>
      </c>
      <c r="H14" s="20">
        <v>1.37</v>
      </c>
      <c r="I14" s="21">
        <v>14.95</v>
      </c>
      <c r="J14" s="30">
        <f t="shared" si="1"/>
        <v>4.5648</v>
      </c>
      <c r="K14" s="48">
        <f t="shared" si="2"/>
        <v>55.2848</v>
      </c>
      <c r="L14" s="48">
        <f t="shared" si="0"/>
        <v>21300.4537031808</v>
      </c>
      <c r="M14" s="50"/>
    </row>
    <row r="15" ht="39.95" customHeight="1" spans="1:13">
      <c r="A15" s="16">
        <v>10</v>
      </c>
      <c r="B15" s="31" t="s">
        <v>76</v>
      </c>
      <c r="C15" s="32" t="s">
        <v>77</v>
      </c>
      <c r="D15" s="16" t="s">
        <v>75</v>
      </c>
      <c r="E15" s="30">
        <v>343.04976</v>
      </c>
      <c r="F15" s="20">
        <v>19.31</v>
      </c>
      <c r="G15" s="21"/>
      <c r="H15" s="20">
        <v>0.25</v>
      </c>
      <c r="I15" s="21">
        <v>8.82</v>
      </c>
      <c r="J15" s="30">
        <f t="shared" si="1"/>
        <v>2.5542</v>
      </c>
      <c r="K15" s="48">
        <f t="shared" si="2"/>
        <v>30.9342</v>
      </c>
      <c r="L15" s="48">
        <f t="shared" si="0"/>
        <v>10611.969885792</v>
      </c>
      <c r="M15" s="50"/>
    </row>
    <row r="16" ht="18" customHeight="1" spans="1:13">
      <c r="A16" s="16" t="s">
        <v>25</v>
      </c>
      <c r="B16" s="17" t="s">
        <v>26</v>
      </c>
      <c r="C16" s="18"/>
      <c r="D16" s="19"/>
      <c r="E16" s="16"/>
      <c r="F16" s="20"/>
      <c r="G16" s="21"/>
      <c r="H16" s="20"/>
      <c r="I16" s="21"/>
      <c r="J16" s="30"/>
      <c r="K16" s="48"/>
      <c r="L16" s="49">
        <f>SUM(L17:L22)</f>
        <v>32096.5433</v>
      </c>
      <c r="M16" s="50"/>
    </row>
    <row r="17" ht="62.1" customHeight="1" spans="1:13">
      <c r="A17" s="16">
        <v>1</v>
      </c>
      <c r="B17" s="22" t="s">
        <v>78</v>
      </c>
      <c r="C17" s="22" t="s">
        <v>79</v>
      </c>
      <c r="D17" s="23" t="s">
        <v>57</v>
      </c>
      <c r="E17" s="16">
        <v>36.5</v>
      </c>
      <c r="F17" s="20">
        <v>24.27</v>
      </c>
      <c r="G17" s="21">
        <v>35.22</v>
      </c>
      <c r="H17" s="20">
        <v>1.21</v>
      </c>
      <c r="I17" s="21">
        <v>7.56</v>
      </c>
      <c r="J17" s="30">
        <f t="shared" ref="J17:J22" si="3">(F17+G17+H17+I17)*$J$4</f>
        <v>6.1434</v>
      </c>
      <c r="K17" s="48">
        <f t="shared" ref="K17:K22" si="4">F17+G17+H17+I17+J17</f>
        <v>74.4034</v>
      </c>
      <c r="L17" s="48">
        <f t="shared" ref="L17:L22" si="5">K17*E17</f>
        <v>2715.7241</v>
      </c>
      <c r="M17" s="50"/>
    </row>
    <row r="18" ht="62.1" customHeight="1" spans="1:13">
      <c r="A18" s="16">
        <v>2</v>
      </c>
      <c r="B18" s="22" t="s">
        <v>78</v>
      </c>
      <c r="C18" s="22" t="s">
        <v>80</v>
      </c>
      <c r="D18" s="23" t="s">
        <v>57</v>
      </c>
      <c r="E18" s="16">
        <v>30</v>
      </c>
      <c r="F18" s="20">
        <v>38.8</v>
      </c>
      <c r="G18" s="21">
        <v>51.67</v>
      </c>
      <c r="H18" s="20">
        <v>1.91</v>
      </c>
      <c r="I18" s="21">
        <v>12.09</v>
      </c>
      <c r="J18" s="30">
        <f t="shared" si="3"/>
        <v>9.4023</v>
      </c>
      <c r="K18" s="48">
        <f t="shared" si="4"/>
        <v>113.8723</v>
      </c>
      <c r="L18" s="48">
        <f t="shared" si="5"/>
        <v>3416.169</v>
      </c>
      <c r="M18" s="50"/>
    </row>
    <row r="19" ht="62.1" customHeight="1" spans="1:13">
      <c r="A19" s="16">
        <v>3</v>
      </c>
      <c r="B19" s="22" t="s">
        <v>78</v>
      </c>
      <c r="C19" s="22" t="s">
        <v>81</v>
      </c>
      <c r="D19" s="23" t="s">
        <v>57</v>
      </c>
      <c r="E19" s="16">
        <v>6</v>
      </c>
      <c r="F19" s="20">
        <v>24.27</v>
      </c>
      <c r="G19" s="21">
        <v>35.22</v>
      </c>
      <c r="H19" s="20">
        <v>1.21</v>
      </c>
      <c r="I19" s="21">
        <v>7.56</v>
      </c>
      <c r="J19" s="30">
        <f t="shared" si="3"/>
        <v>6.1434</v>
      </c>
      <c r="K19" s="48">
        <f t="shared" si="4"/>
        <v>74.4034</v>
      </c>
      <c r="L19" s="48">
        <f t="shared" si="5"/>
        <v>446.4204</v>
      </c>
      <c r="M19" s="50"/>
    </row>
    <row r="20" ht="62.1" customHeight="1" spans="1:13">
      <c r="A20" s="16">
        <v>4</v>
      </c>
      <c r="B20" s="22" t="s">
        <v>78</v>
      </c>
      <c r="C20" s="22" t="s">
        <v>82</v>
      </c>
      <c r="D20" s="23" t="s">
        <v>57</v>
      </c>
      <c r="E20" s="16">
        <v>145.8</v>
      </c>
      <c r="F20" s="20">
        <v>38.8</v>
      </c>
      <c r="G20" s="21">
        <v>51.67</v>
      </c>
      <c r="H20" s="20">
        <v>1.91</v>
      </c>
      <c r="I20" s="21">
        <v>12.09</v>
      </c>
      <c r="J20" s="30">
        <f t="shared" si="3"/>
        <v>9.4023</v>
      </c>
      <c r="K20" s="48">
        <f t="shared" si="4"/>
        <v>113.8723</v>
      </c>
      <c r="L20" s="48">
        <f t="shared" si="5"/>
        <v>16602.58134</v>
      </c>
      <c r="M20" s="50"/>
    </row>
    <row r="21" ht="62.1" customHeight="1" spans="1:13">
      <c r="A21" s="16">
        <v>5</v>
      </c>
      <c r="B21" s="22" t="s">
        <v>78</v>
      </c>
      <c r="C21" s="22" t="s">
        <v>83</v>
      </c>
      <c r="D21" s="23" t="s">
        <v>57</v>
      </c>
      <c r="E21" s="16">
        <v>12.2</v>
      </c>
      <c r="F21" s="20">
        <v>38.8</v>
      </c>
      <c r="G21" s="21">
        <v>65.97</v>
      </c>
      <c r="H21" s="20">
        <v>1.91</v>
      </c>
      <c r="I21" s="21">
        <v>12.09</v>
      </c>
      <c r="J21" s="30">
        <f t="shared" si="3"/>
        <v>10.6893</v>
      </c>
      <c r="K21" s="48">
        <f t="shared" si="4"/>
        <v>129.4593</v>
      </c>
      <c r="L21" s="48">
        <f t="shared" si="5"/>
        <v>1579.40346</v>
      </c>
      <c r="M21" s="50"/>
    </row>
    <row r="22" ht="33.95" customHeight="1" spans="1:13">
      <c r="A22" s="16">
        <v>12</v>
      </c>
      <c r="B22" s="32" t="s">
        <v>84</v>
      </c>
      <c r="C22" s="32" t="s">
        <v>85</v>
      </c>
      <c r="D22" s="33" t="s">
        <v>86</v>
      </c>
      <c r="E22" s="33">
        <v>350</v>
      </c>
      <c r="F22" s="34">
        <v>8.96</v>
      </c>
      <c r="G22" s="35">
        <v>6.83</v>
      </c>
      <c r="H22" s="34">
        <v>0.68</v>
      </c>
      <c r="I22" s="21">
        <v>2.76</v>
      </c>
      <c r="J22" s="30">
        <f t="shared" si="3"/>
        <v>1.7307</v>
      </c>
      <c r="K22" s="48">
        <f t="shared" si="4"/>
        <v>20.9607</v>
      </c>
      <c r="L22" s="48">
        <f t="shared" si="5"/>
        <v>7336.245</v>
      </c>
      <c r="M22" s="50"/>
    </row>
    <row r="23" ht="23.1" customHeight="1" spans="1:13">
      <c r="A23" s="16" t="s">
        <v>27</v>
      </c>
      <c r="B23" s="17" t="s">
        <v>28</v>
      </c>
      <c r="C23" s="18"/>
      <c r="D23" s="19"/>
      <c r="E23" s="16"/>
      <c r="F23" s="20"/>
      <c r="G23" s="21"/>
      <c r="H23" s="20"/>
      <c r="I23" s="21"/>
      <c r="J23" s="30"/>
      <c r="K23" s="48"/>
      <c r="L23" s="49">
        <f>L24+L78+L90+L123+L168</f>
        <v>3035985.12254375</v>
      </c>
      <c r="M23" s="50"/>
    </row>
    <row r="24" ht="41.1" customHeight="1" spans="1:13">
      <c r="A24" s="36" t="s">
        <v>87</v>
      </c>
      <c r="B24" s="17" t="s">
        <v>88</v>
      </c>
      <c r="C24" s="18"/>
      <c r="D24" s="19"/>
      <c r="E24" s="16"/>
      <c r="F24" s="20"/>
      <c r="G24" s="21"/>
      <c r="H24" s="20"/>
      <c r="I24" s="21"/>
      <c r="J24" s="30"/>
      <c r="K24" s="48"/>
      <c r="L24" s="49">
        <f>SUM(L25:L77)</f>
        <v>1317434.04850875</v>
      </c>
      <c r="M24" s="50"/>
    </row>
    <row r="25" ht="123.75" spans="1:13">
      <c r="A25" s="16">
        <v>1</v>
      </c>
      <c r="B25" s="22" t="s">
        <v>89</v>
      </c>
      <c r="C25" s="22" t="s">
        <v>90</v>
      </c>
      <c r="D25" s="23" t="s">
        <v>91</v>
      </c>
      <c r="E25" s="23">
        <v>2</v>
      </c>
      <c r="F25" s="24">
        <v>3449.88</v>
      </c>
      <c r="G25" s="24">
        <v>44539.08</v>
      </c>
      <c r="H25" s="24">
        <v>990.98</v>
      </c>
      <c r="I25" s="25">
        <v>1000.66</v>
      </c>
      <c r="J25" s="30">
        <f>(F25+G25+H25+I25)*$J$4</f>
        <v>4498.254</v>
      </c>
      <c r="K25" s="48">
        <f>F25+G25+H25+I25+J25</f>
        <v>54478.854</v>
      </c>
      <c r="L25" s="48">
        <f>K25*E25</f>
        <v>108957.708</v>
      </c>
      <c r="M25" s="50" t="s">
        <v>92</v>
      </c>
    </row>
    <row r="26" ht="60.95" customHeight="1" spans="1:13">
      <c r="A26" s="16">
        <v>2</v>
      </c>
      <c r="B26" s="22" t="s">
        <v>93</v>
      </c>
      <c r="C26" s="22" t="s">
        <v>94</v>
      </c>
      <c r="D26" s="23" t="s">
        <v>91</v>
      </c>
      <c r="E26" s="16">
        <v>2</v>
      </c>
      <c r="F26" s="24">
        <v>1935.15</v>
      </c>
      <c r="G26" s="24">
        <v>33813.62</v>
      </c>
      <c r="H26" s="24">
        <v>307.12</v>
      </c>
      <c r="I26" s="25">
        <v>598.15</v>
      </c>
      <c r="J26" s="30">
        <f>(F26+G26+H26+I26)*$J$4</f>
        <v>3298.8636</v>
      </c>
      <c r="K26" s="48">
        <f>F26+G26+H26+I26+J26</f>
        <v>39952.9036</v>
      </c>
      <c r="L26" s="48">
        <f>K26*E26</f>
        <v>79905.8072</v>
      </c>
      <c r="M26" s="50" t="s">
        <v>95</v>
      </c>
    </row>
    <row r="27" ht="56.25" spans="1:13">
      <c r="A27" s="16">
        <v>3</v>
      </c>
      <c r="B27" s="22" t="s">
        <v>93</v>
      </c>
      <c r="C27" s="22" t="s">
        <v>96</v>
      </c>
      <c r="D27" s="23" t="s">
        <v>91</v>
      </c>
      <c r="E27" s="16">
        <v>2</v>
      </c>
      <c r="F27" s="24">
        <v>901.35</v>
      </c>
      <c r="G27" s="24">
        <v>22557.92</v>
      </c>
      <c r="H27" s="24">
        <v>222.93</v>
      </c>
      <c r="I27" s="25">
        <v>284.95</v>
      </c>
      <c r="J27" s="30">
        <f>(F27+G27+H27+I27)*$J$4</f>
        <v>2157.0435</v>
      </c>
      <c r="K27" s="48">
        <f>F27+G27+H27+I27+J27</f>
        <v>26124.1935</v>
      </c>
      <c r="L27" s="48">
        <f>K27*E27</f>
        <v>52248.387</v>
      </c>
      <c r="M27" s="50" t="s">
        <v>95</v>
      </c>
    </row>
    <row r="28" ht="67.5" spans="1:13">
      <c r="A28" s="16">
        <v>4</v>
      </c>
      <c r="B28" s="22" t="s">
        <v>93</v>
      </c>
      <c r="C28" s="22" t="s">
        <v>97</v>
      </c>
      <c r="D28" s="23" t="s">
        <v>91</v>
      </c>
      <c r="E28" s="16">
        <v>2</v>
      </c>
      <c r="F28" s="24">
        <v>1935.15</v>
      </c>
      <c r="G28" s="24">
        <v>32563.62</v>
      </c>
      <c r="H28" s="24">
        <v>307.12</v>
      </c>
      <c r="I28" s="25">
        <v>598.15</v>
      </c>
      <c r="J28" s="30">
        <f t="shared" ref="J28:J33" si="6">(F28+G28+H28+I28)*$J$4</f>
        <v>3186.3636</v>
      </c>
      <c r="K28" s="48">
        <f t="shared" ref="K28:K33" si="7">F28+G28+H28+I28+J28</f>
        <v>38590.4036</v>
      </c>
      <c r="L28" s="48">
        <f t="shared" ref="L28:L33" si="8">K28*E28</f>
        <v>77180.8072</v>
      </c>
      <c r="M28" s="50" t="s">
        <v>95</v>
      </c>
    </row>
    <row r="29" ht="56.25" spans="1:13">
      <c r="A29" s="16">
        <v>5</v>
      </c>
      <c r="B29" s="22" t="s">
        <v>93</v>
      </c>
      <c r="C29" s="22" t="s">
        <v>98</v>
      </c>
      <c r="D29" s="23" t="s">
        <v>91</v>
      </c>
      <c r="E29" s="16">
        <v>1</v>
      </c>
      <c r="F29" s="24">
        <v>1935.15</v>
      </c>
      <c r="G29" s="24">
        <v>32563.62</v>
      </c>
      <c r="H29" s="24">
        <v>307.12</v>
      </c>
      <c r="I29" s="25">
        <v>598.15</v>
      </c>
      <c r="J29" s="30">
        <f t="shared" si="6"/>
        <v>3186.3636</v>
      </c>
      <c r="K29" s="48">
        <f t="shared" si="7"/>
        <v>38590.4036</v>
      </c>
      <c r="L29" s="48">
        <f t="shared" si="8"/>
        <v>38590.4036</v>
      </c>
      <c r="M29" s="50" t="s">
        <v>95</v>
      </c>
    </row>
    <row r="30" ht="56.25" spans="1:13">
      <c r="A30" s="16">
        <v>6</v>
      </c>
      <c r="B30" s="22" t="s">
        <v>93</v>
      </c>
      <c r="C30" s="22" t="s">
        <v>99</v>
      </c>
      <c r="D30" s="23" t="s">
        <v>91</v>
      </c>
      <c r="E30" s="16">
        <v>1</v>
      </c>
      <c r="F30" s="24">
        <v>1935.15</v>
      </c>
      <c r="G30" s="24">
        <v>32563.62</v>
      </c>
      <c r="H30" s="24">
        <v>307.12</v>
      </c>
      <c r="I30" s="25">
        <v>598.15</v>
      </c>
      <c r="J30" s="30">
        <f t="shared" si="6"/>
        <v>3186.3636</v>
      </c>
      <c r="K30" s="48">
        <f t="shared" si="7"/>
        <v>38590.4036</v>
      </c>
      <c r="L30" s="48">
        <f t="shared" si="8"/>
        <v>38590.4036</v>
      </c>
      <c r="M30" s="50" t="s">
        <v>95</v>
      </c>
    </row>
    <row r="31" ht="56.25" spans="1:13">
      <c r="A31" s="16">
        <v>7</v>
      </c>
      <c r="B31" s="22" t="s">
        <v>93</v>
      </c>
      <c r="C31" s="22" t="s">
        <v>100</v>
      </c>
      <c r="D31" s="23" t="s">
        <v>91</v>
      </c>
      <c r="E31" s="16">
        <v>2</v>
      </c>
      <c r="F31" s="24">
        <v>1935.15</v>
      </c>
      <c r="G31" s="24">
        <v>32563.62</v>
      </c>
      <c r="H31" s="24">
        <v>307.12</v>
      </c>
      <c r="I31" s="25">
        <v>598.15</v>
      </c>
      <c r="J31" s="30">
        <f t="shared" si="6"/>
        <v>3186.3636</v>
      </c>
      <c r="K31" s="48">
        <f t="shared" si="7"/>
        <v>38590.4036</v>
      </c>
      <c r="L31" s="48">
        <f t="shared" si="8"/>
        <v>77180.8072</v>
      </c>
      <c r="M31" s="50" t="s">
        <v>95</v>
      </c>
    </row>
    <row r="32" ht="56.25" spans="1:13">
      <c r="A32" s="16">
        <v>8</v>
      </c>
      <c r="B32" s="22" t="s">
        <v>93</v>
      </c>
      <c r="C32" s="22" t="s">
        <v>101</v>
      </c>
      <c r="D32" s="23" t="s">
        <v>91</v>
      </c>
      <c r="E32" s="16">
        <v>1</v>
      </c>
      <c r="F32" s="24">
        <v>1935.15</v>
      </c>
      <c r="G32" s="24">
        <v>32563.62</v>
      </c>
      <c r="H32" s="24">
        <v>307.12</v>
      </c>
      <c r="I32" s="25">
        <v>598.15</v>
      </c>
      <c r="J32" s="30">
        <f t="shared" si="6"/>
        <v>3186.3636</v>
      </c>
      <c r="K32" s="48">
        <f t="shared" si="7"/>
        <v>38590.4036</v>
      </c>
      <c r="L32" s="48">
        <f t="shared" si="8"/>
        <v>38590.4036</v>
      </c>
      <c r="M32" s="50" t="s">
        <v>95</v>
      </c>
    </row>
    <row r="33" ht="56.25" spans="1:13">
      <c r="A33" s="37">
        <v>9</v>
      </c>
      <c r="B33" s="26" t="s">
        <v>93</v>
      </c>
      <c r="C33" s="26" t="s">
        <v>102</v>
      </c>
      <c r="D33" s="38" t="s">
        <v>91</v>
      </c>
      <c r="E33" s="37">
        <v>1</v>
      </c>
      <c r="F33" s="39">
        <v>1935.15</v>
      </c>
      <c r="G33" s="39">
        <v>32563.62</v>
      </c>
      <c r="H33" s="39">
        <v>307.12</v>
      </c>
      <c r="I33" s="51">
        <v>598.15</v>
      </c>
      <c r="J33" s="52">
        <f t="shared" si="6"/>
        <v>3186.3636</v>
      </c>
      <c r="K33" s="53">
        <f t="shared" si="7"/>
        <v>38590.4036</v>
      </c>
      <c r="L33" s="53">
        <f t="shared" si="8"/>
        <v>38590.4036</v>
      </c>
      <c r="M33" s="54" t="s">
        <v>95</v>
      </c>
    </row>
    <row r="34" ht="56.25" spans="1:13">
      <c r="A34" s="37" t="s">
        <v>103</v>
      </c>
      <c r="B34" s="26" t="s">
        <v>93</v>
      </c>
      <c r="C34" s="26" t="s">
        <v>104</v>
      </c>
      <c r="D34" s="38" t="s">
        <v>91</v>
      </c>
      <c r="E34" s="37">
        <v>1</v>
      </c>
      <c r="F34" s="39">
        <v>572.36</v>
      </c>
      <c r="G34" s="39">
        <v>22553.21</v>
      </c>
      <c r="H34" s="39">
        <v>188.35</v>
      </c>
      <c r="I34" s="51">
        <v>185.25</v>
      </c>
      <c r="J34" s="52">
        <f t="shared" ref="J34:J55" si="9">(F34+G34+H34+I34)*$J$4</f>
        <v>2114.9253</v>
      </c>
      <c r="K34" s="53">
        <f t="shared" ref="K34:K55" si="10">F34+G34+H34+I34+J34</f>
        <v>25614.0953</v>
      </c>
      <c r="L34" s="53">
        <f t="shared" ref="L34:L55" si="11">K34*E34</f>
        <v>25614.0953</v>
      </c>
      <c r="M34" s="54" t="s">
        <v>95</v>
      </c>
    </row>
    <row r="35" ht="56.25" spans="1:13">
      <c r="A35" s="37">
        <v>10</v>
      </c>
      <c r="B35" s="26" t="s">
        <v>105</v>
      </c>
      <c r="C35" s="26" t="s">
        <v>106</v>
      </c>
      <c r="D35" s="38" t="s">
        <v>91</v>
      </c>
      <c r="E35" s="37">
        <v>1</v>
      </c>
      <c r="F35" s="40">
        <v>585.29</v>
      </c>
      <c r="G35" s="40">
        <v>18024.86</v>
      </c>
      <c r="H35" s="40">
        <v>51.33</v>
      </c>
      <c r="I35" s="43">
        <v>177.78</v>
      </c>
      <c r="J35" s="52">
        <f t="shared" si="9"/>
        <v>1695.5334</v>
      </c>
      <c r="K35" s="53">
        <f t="shared" si="10"/>
        <v>20534.7934</v>
      </c>
      <c r="L35" s="53">
        <f t="shared" si="11"/>
        <v>20534.7934</v>
      </c>
      <c r="M35" s="54" t="s">
        <v>107</v>
      </c>
    </row>
    <row r="36" ht="45" spans="1:13">
      <c r="A36" s="16">
        <v>11</v>
      </c>
      <c r="B36" s="22" t="s">
        <v>105</v>
      </c>
      <c r="C36" s="22" t="s">
        <v>108</v>
      </c>
      <c r="D36" s="23" t="s">
        <v>91</v>
      </c>
      <c r="E36" s="16">
        <v>1</v>
      </c>
      <c r="F36" s="24">
        <v>378.48</v>
      </c>
      <c r="G36" s="24">
        <v>25020.42</v>
      </c>
      <c r="H36" s="24">
        <v>100.86</v>
      </c>
      <c r="I36" s="25">
        <v>122.12</v>
      </c>
      <c r="J36" s="30">
        <f t="shared" si="9"/>
        <v>2305.9692</v>
      </c>
      <c r="K36" s="48">
        <f t="shared" si="10"/>
        <v>27927.8492</v>
      </c>
      <c r="L36" s="48">
        <f t="shared" si="11"/>
        <v>27927.8492</v>
      </c>
      <c r="M36" s="50" t="s">
        <v>107</v>
      </c>
    </row>
    <row r="37" ht="67.5" spans="1:13">
      <c r="A37" s="16">
        <v>12</v>
      </c>
      <c r="B37" s="22" t="s">
        <v>109</v>
      </c>
      <c r="C37" s="22" t="s">
        <v>110</v>
      </c>
      <c r="D37" s="23" t="s">
        <v>91</v>
      </c>
      <c r="E37" s="16">
        <v>1</v>
      </c>
      <c r="F37" s="24">
        <v>863.41</v>
      </c>
      <c r="G37" s="25">
        <v>27321.18</v>
      </c>
      <c r="H37" s="24">
        <v>166.07</v>
      </c>
      <c r="I37" s="25">
        <v>276.23</v>
      </c>
      <c r="J37" s="30">
        <f t="shared" si="9"/>
        <v>2576.4201</v>
      </c>
      <c r="K37" s="48">
        <f t="shared" si="10"/>
        <v>31203.3101</v>
      </c>
      <c r="L37" s="48">
        <f t="shared" si="11"/>
        <v>31203.3101</v>
      </c>
      <c r="M37" s="50" t="s">
        <v>95</v>
      </c>
    </row>
    <row r="38" ht="56.25" spans="1:13">
      <c r="A38" s="16">
        <v>13</v>
      </c>
      <c r="B38" s="22" t="s">
        <v>109</v>
      </c>
      <c r="C38" s="22" t="s">
        <v>111</v>
      </c>
      <c r="D38" s="23" t="s">
        <v>91</v>
      </c>
      <c r="E38" s="16">
        <v>1</v>
      </c>
      <c r="F38" s="24">
        <v>863.41</v>
      </c>
      <c r="G38" s="25">
        <v>12131.18</v>
      </c>
      <c r="H38" s="24">
        <v>166.07</v>
      </c>
      <c r="I38" s="25">
        <v>276.23</v>
      </c>
      <c r="J38" s="30">
        <f t="shared" si="9"/>
        <v>1209.3201</v>
      </c>
      <c r="K38" s="48">
        <f t="shared" si="10"/>
        <v>14646.2101</v>
      </c>
      <c r="L38" s="48">
        <f t="shared" si="11"/>
        <v>14646.2101</v>
      </c>
      <c r="M38" s="50" t="s">
        <v>95</v>
      </c>
    </row>
    <row r="39" ht="56.25" spans="1:13">
      <c r="A39" s="16">
        <v>14</v>
      </c>
      <c r="B39" s="22" t="s">
        <v>109</v>
      </c>
      <c r="C39" s="22" t="s">
        <v>112</v>
      </c>
      <c r="D39" s="23" t="s">
        <v>91</v>
      </c>
      <c r="E39" s="16">
        <v>1</v>
      </c>
      <c r="F39" s="24">
        <v>863.41</v>
      </c>
      <c r="G39" s="25">
        <v>19776.18</v>
      </c>
      <c r="H39" s="24">
        <v>166.07</v>
      </c>
      <c r="I39" s="25">
        <v>276.23</v>
      </c>
      <c r="J39" s="30">
        <f t="shared" si="9"/>
        <v>1897.3701</v>
      </c>
      <c r="K39" s="48">
        <f t="shared" si="10"/>
        <v>22979.2601</v>
      </c>
      <c r="L39" s="48">
        <f t="shared" si="11"/>
        <v>22979.2601</v>
      </c>
      <c r="M39" s="50" t="s">
        <v>95</v>
      </c>
    </row>
    <row r="40" ht="56.25" spans="1:13">
      <c r="A40" s="16">
        <v>15</v>
      </c>
      <c r="B40" s="22" t="s">
        <v>109</v>
      </c>
      <c r="C40" s="22" t="s">
        <v>113</v>
      </c>
      <c r="D40" s="23" t="s">
        <v>91</v>
      </c>
      <c r="E40" s="16">
        <v>1</v>
      </c>
      <c r="F40" s="24">
        <v>863.41</v>
      </c>
      <c r="G40" s="25">
        <v>26532.18</v>
      </c>
      <c r="H40" s="24">
        <v>166.07</v>
      </c>
      <c r="I40" s="25">
        <v>276.23</v>
      </c>
      <c r="J40" s="30">
        <f t="shared" si="9"/>
        <v>2505.4101</v>
      </c>
      <c r="K40" s="48">
        <f t="shared" si="10"/>
        <v>30343.3001</v>
      </c>
      <c r="L40" s="48">
        <f t="shared" si="11"/>
        <v>30343.3001</v>
      </c>
      <c r="M40" s="50" t="s">
        <v>95</v>
      </c>
    </row>
    <row r="41" ht="67.5" spans="1:13">
      <c r="A41" s="16">
        <v>16</v>
      </c>
      <c r="B41" s="22" t="s">
        <v>109</v>
      </c>
      <c r="C41" s="22" t="s">
        <v>114</v>
      </c>
      <c r="D41" s="23" t="s">
        <v>91</v>
      </c>
      <c r="E41" s="16">
        <v>1</v>
      </c>
      <c r="F41" s="24">
        <v>863.41</v>
      </c>
      <c r="G41" s="25">
        <v>27321.18</v>
      </c>
      <c r="H41" s="24">
        <v>166.07</v>
      </c>
      <c r="I41" s="25">
        <v>276.23</v>
      </c>
      <c r="J41" s="30">
        <f t="shared" si="9"/>
        <v>2576.4201</v>
      </c>
      <c r="K41" s="48">
        <f t="shared" si="10"/>
        <v>31203.3101</v>
      </c>
      <c r="L41" s="48">
        <f t="shared" si="11"/>
        <v>31203.3101</v>
      </c>
      <c r="M41" s="50" t="s">
        <v>95</v>
      </c>
    </row>
    <row r="42" ht="56.25" spans="1:13">
      <c r="A42" s="16">
        <v>17</v>
      </c>
      <c r="B42" s="22" t="s">
        <v>109</v>
      </c>
      <c r="C42" s="22" t="s">
        <v>115</v>
      </c>
      <c r="D42" s="23" t="s">
        <v>91</v>
      </c>
      <c r="E42" s="16">
        <v>1</v>
      </c>
      <c r="F42" s="24">
        <v>863.41</v>
      </c>
      <c r="G42" s="25">
        <v>12131.18</v>
      </c>
      <c r="H42" s="24">
        <v>166.07</v>
      </c>
      <c r="I42" s="25">
        <v>276.23</v>
      </c>
      <c r="J42" s="30">
        <f t="shared" si="9"/>
        <v>1209.3201</v>
      </c>
      <c r="K42" s="48">
        <f t="shared" si="10"/>
        <v>14646.2101</v>
      </c>
      <c r="L42" s="48">
        <f t="shared" si="11"/>
        <v>14646.2101</v>
      </c>
      <c r="M42" s="50" t="s">
        <v>95</v>
      </c>
    </row>
    <row r="43" ht="57.95" customHeight="1" spans="1:13">
      <c r="A43" s="16">
        <v>18</v>
      </c>
      <c r="B43" s="22" t="s">
        <v>109</v>
      </c>
      <c r="C43" s="22" t="s">
        <v>116</v>
      </c>
      <c r="D43" s="23" t="s">
        <v>91</v>
      </c>
      <c r="E43" s="16">
        <v>1</v>
      </c>
      <c r="F43" s="24">
        <v>863.41</v>
      </c>
      <c r="G43" s="25">
        <v>19776.18</v>
      </c>
      <c r="H43" s="24">
        <v>166.07</v>
      </c>
      <c r="I43" s="25">
        <v>276.23</v>
      </c>
      <c r="J43" s="30">
        <f t="shared" si="9"/>
        <v>1897.3701</v>
      </c>
      <c r="K43" s="48">
        <f t="shared" si="10"/>
        <v>22979.2601</v>
      </c>
      <c r="L43" s="48">
        <f t="shared" si="11"/>
        <v>22979.2601</v>
      </c>
      <c r="M43" s="50" t="s">
        <v>95</v>
      </c>
    </row>
    <row r="44" ht="45" customHeight="1" spans="1:13">
      <c r="A44" s="37" t="s">
        <v>117</v>
      </c>
      <c r="B44" s="41" t="s">
        <v>118</v>
      </c>
      <c r="C44" s="42" t="s">
        <v>119</v>
      </c>
      <c r="D44" s="38" t="s">
        <v>91</v>
      </c>
      <c r="E44" s="37">
        <v>2</v>
      </c>
      <c r="F44" s="40">
        <v>783.76</v>
      </c>
      <c r="G44" s="43">
        <v>4014.58</v>
      </c>
      <c r="H44" s="40">
        <v>21.87</v>
      </c>
      <c r="I44" s="21">
        <v>265.02</v>
      </c>
      <c r="J44" s="52">
        <f t="shared" si="9"/>
        <v>457.6707</v>
      </c>
      <c r="K44" s="53">
        <f t="shared" si="10"/>
        <v>5542.9007</v>
      </c>
      <c r="L44" s="53">
        <f t="shared" si="11"/>
        <v>11085.8014</v>
      </c>
      <c r="M44" s="54"/>
    </row>
    <row r="45" ht="45" spans="1:13">
      <c r="A45" s="16">
        <v>19</v>
      </c>
      <c r="B45" s="29" t="s">
        <v>120</v>
      </c>
      <c r="C45" s="29" t="s">
        <v>121</v>
      </c>
      <c r="D45" s="23" t="s">
        <v>122</v>
      </c>
      <c r="E45" s="16">
        <v>1</v>
      </c>
      <c r="F45" s="20">
        <v>1455.01</v>
      </c>
      <c r="G45" s="21">
        <v>10546.91</v>
      </c>
      <c r="H45" s="20">
        <v>355.16</v>
      </c>
      <c r="I45" s="21">
        <v>467.31</v>
      </c>
      <c r="J45" s="30">
        <f t="shared" si="9"/>
        <v>1154.1951</v>
      </c>
      <c r="K45" s="48">
        <f t="shared" si="10"/>
        <v>13978.5851</v>
      </c>
      <c r="L45" s="48">
        <f t="shared" si="11"/>
        <v>13978.5851</v>
      </c>
      <c r="M45" s="50"/>
    </row>
    <row r="46" ht="101.25" spans="1:13">
      <c r="A46" s="16">
        <v>20</v>
      </c>
      <c r="B46" s="22" t="s">
        <v>123</v>
      </c>
      <c r="C46" s="22" t="s">
        <v>124</v>
      </c>
      <c r="D46" s="23" t="s">
        <v>122</v>
      </c>
      <c r="E46" s="16">
        <v>1</v>
      </c>
      <c r="F46" s="20">
        <v>0</v>
      </c>
      <c r="G46" s="21">
        <v>4000</v>
      </c>
      <c r="H46" s="20">
        <v>300</v>
      </c>
      <c r="I46" s="21">
        <v>200</v>
      </c>
      <c r="J46" s="30">
        <f t="shared" si="9"/>
        <v>405</v>
      </c>
      <c r="K46" s="48">
        <f t="shared" si="10"/>
        <v>4905</v>
      </c>
      <c r="L46" s="48">
        <f t="shared" si="11"/>
        <v>4905</v>
      </c>
      <c r="M46" s="50"/>
    </row>
    <row r="47" ht="67.5" spans="1:13">
      <c r="A47" s="16">
        <v>21</v>
      </c>
      <c r="B47" s="22" t="s">
        <v>125</v>
      </c>
      <c r="C47" s="22" t="s">
        <v>126</v>
      </c>
      <c r="D47" s="23" t="s">
        <v>122</v>
      </c>
      <c r="E47" s="16">
        <v>1</v>
      </c>
      <c r="F47" s="44">
        <v>5000</v>
      </c>
      <c r="G47" s="44">
        <v>30000</v>
      </c>
      <c r="H47" s="44">
        <v>5000</v>
      </c>
      <c r="I47" s="55">
        <v>2000</v>
      </c>
      <c r="J47" s="30">
        <f t="shared" si="9"/>
        <v>3780</v>
      </c>
      <c r="K47" s="48">
        <f t="shared" si="10"/>
        <v>45780</v>
      </c>
      <c r="L47" s="48">
        <f t="shared" si="11"/>
        <v>45780</v>
      </c>
      <c r="M47" s="50" t="s">
        <v>95</v>
      </c>
    </row>
    <row r="48" ht="90" spans="1:13">
      <c r="A48" s="16">
        <v>22</v>
      </c>
      <c r="B48" s="22" t="s">
        <v>55</v>
      </c>
      <c r="C48" s="22" t="s">
        <v>127</v>
      </c>
      <c r="D48" s="23" t="s">
        <v>57</v>
      </c>
      <c r="E48" s="30">
        <v>352.9075</v>
      </c>
      <c r="F48" s="24">
        <v>14.16</v>
      </c>
      <c r="G48" s="25">
        <v>933.98</v>
      </c>
      <c r="H48" s="24">
        <v>2.73</v>
      </c>
      <c r="I48" s="25">
        <v>4.82</v>
      </c>
      <c r="J48" s="30">
        <f t="shared" si="9"/>
        <v>86.0121</v>
      </c>
      <c r="K48" s="48">
        <f t="shared" si="10"/>
        <v>1041.7021</v>
      </c>
      <c r="L48" s="48">
        <f t="shared" si="11"/>
        <v>367624.48385575</v>
      </c>
      <c r="M48" s="50" t="s">
        <v>58</v>
      </c>
    </row>
    <row r="49" ht="78.75" spans="1:13">
      <c r="A49" s="16">
        <v>23</v>
      </c>
      <c r="B49" s="22" t="s">
        <v>55</v>
      </c>
      <c r="C49" s="22" t="s">
        <v>128</v>
      </c>
      <c r="D49" s="23" t="s">
        <v>57</v>
      </c>
      <c r="E49" s="30">
        <v>158.67</v>
      </c>
      <c r="F49" s="24">
        <v>5.5</v>
      </c>
      <c r="G49" s="25">
        <v>108.25</v>
      </c>
      <c r="H49" s="24">
        <v>0.93</v>
      </c>
      <c r="I49" s="25">
        <v>1.83</v>
      </c>
      <c r="J49" s="30">
        <f t="shared" si="9"/>
        <v>10.4859</v>
      </c>
      <c r="K49" s="48">
        <f t="shared" si="10"/>
        <v>126.9959</v>
      </c>
      <c r="L49" s="48">
        <f t="shared" si="11"/>
        <v>20150.439453</v>
      </c>
      <c r="M49" s="50" t="s">
        <v>58</v>
      </c>
    </row>
    <row r="50" ht="87" customHeight="1" spans="1:13">
      <c r="A50" s="16">
        <v>24</v>
      </c>
      <c r="B50" s="22" t="s">
        <v>55</v>
      </c>
      <c r="C50" s="22" t="s">
        <v>129</v>
      </c>
      <c r="D50" s="23" t="s">
        <v>57</v>
      </c>
      <c r="E50" s="30">
        <v>5</v>
      </c>
      <c r="F50" s="24">
        <v>18.59</v>
      </c>
      <c r="G50" s="25">
        <v>141.95</v>
      </c>
      <c r="H50" s="24">
        <v>3.91</v>
      </c>
      <c r="I50" s="25">
        <v>6.27</v>
      </c>
      <c r="J50" s="30">
        <f t="shared" si="9"/>
        <v>15.3648</v>
      </c>
      <c r="K50" s="48">
        <f t="shared" si="10"/>
        <v>186.0848</v>
      </c>
      <c r="L50" s="48">
        <f t="shared" si="11"/>
        <v>930.424</v>
      </c>
      <c r="M50" s="50" t="s">
        <v>58</v>
      </c>
    </row>
    <row r="51" ht="87" customHeight="1" spans="1:13">
      <c r="A51" s="16">
        <v>25</v>
      </c>
      <c r="B51" s="22" t="s">
        <v>55</v>
      </c>
      <c r="C51" s="22" t="s">
        <v>130</v>
      </c>
      <c r="D51" s="23" t="s">
        <v>57</v>
      </c>
      <c r="E51" s="30">
        <v>40</v>
      </c>
      <c r="F51" s="24">
        <v>10.77</v>
      </c>
      <c r="G51" s="25">
        <v>61.11</v>
      </c>
      <c r="H51" s="24">
        <v>2.72</v>
      </c>
      <c r="I51" s="25">
        <v>3.7</v>
      </c>
      <c r="J51" s="30">
        <f t="shared" si="9"/>
        <v>7.047</v>
      </c>
      <c r="K51" s="48">
        <f t="shared" si="10"/>
        <v>85.347</v>
      </c>
      <c r="L51" s="48">
        <f t="shared" si="11"/>
        <v>3413.88</v>
      </c>
      <c r="M51" s="50" t="s">
        <v>58</v>
      </c>
    </row>
    <row r="52" ht="90" spans="1:13">
      <c r="A52" s="16">
        <v>26</v>
      </c>
      <c r="B52" s="22" t="s">
        <v>131</v>
      </c>
      <c r="C52" s="22" t="s">
        <v>132</v>
      </c>
      <c r="D52" s="23" t="s">
        <v>62</v>
      </c>
      <c r="E52" s="16">
        <v>8</v>
      </c>
      <c r="F52" s="24">
        <v>139.24</v>
      </c>
      <c r="G52" s="25">
        <v>250.14</v>
      </c>
      <c r="H52" s="20">
        <v>0</v>
      </c>
      <c r="I52" s="25">
        <v>40.71</v>
      </c>
      <c r="J52" s="30">
        <f t="shared" si="9"/>
        <v>38.7081</v>
      </c>
      <c r="K52" s="48">
        <f t="shared" si="10"/>
        <v>468.7981</v>
      </c>
      <c r="L52" s="48">
        <f t="shared" si="11"/>
        <v>3750.3848</v>
      </c>
      <c r="M52" s="50"/>
    </row>
    <row r="53" ht="78.75" spans="1:13">
      <c r="A53" s="16">
        <v>27</v>
      </c>
      <c r="B53" s="22" t="s">
        <v>131</v>
      </c>
      <c r="C53" s="22" t="s">
        <v>133</v>
      </c>
      <c r="D53" s="23" t="s">
        <v>62</v>
      </c>
      <c r="E53" s="16">
        <v>8</v>
      </c>
      <c r="F53" s="24">
        <v>62.4</v>
      </c>
      <c r="G53" s="25">
        <v>76.21</v>
      </c>
      <c r="H53" s="20">
        <v>0</v>
      </c>
      <c r="I53" s="25">
        <v>18.28</v>
      </c>
      <c r="J53" s="30">
        <f t="shared" si="9"/>
        <v>14.1201</v>
      </c>
      <c r="K53" s="48">
        <f t="shared" si="10"/>
        <v>171.0101</v>
      </c>
      <c r="L53" s="48">
        <f t="shared" si="11"/>
        <v>1368.0808</v>
      </c>
      <c r="M53" s="50"/>
    </row>
    <row r="54" ht="78.75" spans="1:13">
      <c r="A54" s="16">
        <v>28</v>
      </c>
      <c r="B54" s="22" t="s">
        <v>131</v>
      </c>
      <c r="C54" s="22" t="s">
        <v>134</v>
      </c>
      <c r="D54" s="23" t="s">
        <v>62</v>
      </c>
      <c r="E54" s="16">
        <v>2</v>
      </c>
      <c r="F54" s="24">
        <v>197.96</v>
      </c>
      <c r="G54" s="25">
        <v>653.42</v>
      </c>
      <c r="H54" s="20">
        <v>0</v>
      </c>
      <c r="I54" s="25">
        <v>57.74</v>
      </c>
      <c r="J54" s="30">
        <f t="shared" si="9"/>
        <v>81.8208</v>
      </c>
      <c r="K54" s="48">
        <f t="shared" si="10"/>
        <v>990.9408</v>
      </c>
      <c r="L54" s="48">
        <f t="shared" si="11"/>
        <v>1981.8816</v>
      </c>
      <c r="M54" s="50"/>
    </row>
    <row r="55" ht="90" spans="1:13">
      <c r="A55" s="16">
        <v>29</v>
      </c>
      <c r="B55" s="22" t="s">
        <v>131</v>
      </c>
      <c r="C55" s="22" t="s">
        <v>135</v>
      </c>
      <c r="D55" s="23" t="s">
        <v>62</v>
      </c>
      <c r="E55" s="16">
        <v>4</v>
      </c>
      <c r="F55" s="24">
        <v>106.84</v>
      </c>
      <c r="G55" s="25">
        <v>485.71</v>
      </c>
      <c r="H55" s="20">
        <v>0</v>
      </c>
      <c r="I55" s="25">
        <v>31.15</v>
      </c>
      <c r="J55" s="30">
        <f t="shared" si="9"/>
        <v>56.133</v>
      </c>
      <c r="K55" s="48">
        <f t="shared" si="10"/>
        <v>679.833</v>
      </c>
      <c r="L55" s="48">
        <f t="shared" si="11"/>
        <v>2719.332</v>
      </c>
      <c r="M55" s="50"/>
    </row>
    <row r="56" ht="38.1" customHeight="1" spans="1:13">
      <c r="A56" s="16">
        <v>30</v>
      </c>
      <c r="B56" s="22" t="s">
        <v>136</v>
      </c>
      <c r="C56" s="22" t="s">
        <v>137</v>
      </c>
      <c r="D56" s="23" t="s">
        <v>57</v>
      </c>
      <c r="E56" s="16">
        <v>130</v>
      </c>
      <c r="F56" s="24">
        <v>11.08</v>
      </c>
      <c r="G56" s="25">
        <v>28.81</v>
      </c>
      <c r="H56" s="24">
        <v>0.57</v>
      </c>
      <c r="I56" s="25">
        <v>3.33</v>
      </c>
      <c r="J56" s="30">
        <f t="shared" ref="J56:J77" si="12">(F56+G56+H56+I56)*$J$4</f>
        <v>3.9411</v>
      </c>
      <c r="K56" s="48">
        <f t="shared" ref="K56:K77" si="13">F56+G56+H56+I56+J56</f>
        <v>47.7311</v>
      </c>
      <c r="L56" s="48">
        <f t="shared" ref="L56:L77" si="14">K56*E56</f>
        <v>6205.043</v>
      </c>
      <c r="M56" s="50"/>
    </row>
    <row r="57" ht="38.1" customHeight="1" spans="1:13">
      <c r="A57" s="16">
        <v>31</v>
      </c>
      <c r="B57" s="22" t="s">
        <v>138</v>
      </c>
      <c r="C57" s="22" t="s">
        <v>139</v>
      </c>
      <c r="D57" s="23" t="s">
        <v>62</v>
      </c>
      <c r="E57" s="16">
        <v>6</v>
      </c>
      <c r="F57" s="20">
        <v>10</v>
      </c>
      <c r="G57" s="25">
        <v>15</v>
      </c>
      <c r="H57" s="20">
        <v>0</v>
      </c>
      <c r="I57" s="21">
        <v>0</v>
      </c>
      <c r="J57" s="30">
        <f t="shared" si="12"/>
        <v>2.25</v>
      </c>
      <c r="K57" s="48">
        <f t="shared" si="13"/>
        <v>27.25</v>
      </c>
      <c r="L57" s="48">
        <f t="shared" si="14"/>
        <v>163.5</v>
      </c>
      <c r="M57" s="50"/>
    </row>
    <row r="58" ht="38.1" customHeight="1" spans="1:13">
      <c r="A58" s="16">
        <v>32</v>
      </c>
      <c r="B58" s="22" t="s">
        <v>140</v>
      </c>
      <c r="C58" s="22" t="s">
        <v>141</v>
      </c>
      <c r="D58" s="23" t="s">
        <v>142</v>
      </c>
      <c r="E58" s="16">
        <v>1</v>
      </c>
      <c r="F58" s="24">
        <v>842.97</v>
      </c>
      <c r="G58" s="25">
        <v>34.94</v>
      </c>
      <c r="H58" s="24">
        <v>222.29</v>
      </c>
      <c r="I58" s="25">
        <v>227.22</v>
      </c>
      <c r="J58" s="30">
        <f t="shared" si="12"/>
        <v>119.4678</v>
      </c>
      <c r="K58" s="48">
        <f t="shared" si="13"/>
        <v>1446.8878</v>
      </c>
      <c r="L58" s="48">
        <f t="shared" si="14"/>
        <v>1446.8878</v>
      </c>
      <c r="M58" s="50"/>
    </row>
    <row r="59" ht="45" spans="1:13">
      <c r="A59" s="16">
        <v>33</v>
      </c>
      <c r="B59" s="22" t="s">
        <v>143</v>
      </c>
      <c r="C59" s="22" t="s">
        <v>144</v>
      </c>
      <c r="D59" s="23" t="s">
        <v>91</v>
      </c>
      <c r="E59" s="16">
        <v>1</v>
      </c>
      <c r="F59" s="24">
        <v>180.27</v>
      </c>
      <c r="G59" s="25">
        <v>1626.64</v>
      </c>
      <c r="H59" s="20">
        <v>0</v>
      </c>
      <c r="I59" s="25">
        <v>54.42</v>
      </c>
      <c r="J59" s="30">
        <f t="shared" si="12"/>
        <v>167.5197</v>
      </c>
      <c r="K59" s="48">
        <f t="shared" si="13"/>
        <v>2028.8497</v>
      </c>
      <c r="L59" s="48">
        <f t="shared" si="14"/>
        <v>2028.8497</v>
      </c>
      <c r="M59" s="50"/>
    </row>
    <row r="60" ht="45" spans="1:13">
      <c r="A60" s="16">
        <v>34</v>
      </c>
      <c r="B60" s="22" t="s">
        <v>145</v>
      </c>
      <c r="C60" s="22" t="s">
        <v>146</v>
      </c>
      <c r="D60" s="23" t="s">
        <v>122</v>
      </c>
      <c r="E60" s="16">
        <v>17</v>
      </c>
      <c r="F60" s="24">
        <v>44.72</v>
      </c>
      <c r="G60" s="25">
        <v>88.1</v>
      </c>
      <c r="H60" s="20">
        <v>0</v>
      </c>
      <c r="I60" s="25">
        <v>13.71</v>
      </c>
      <c r="J60" s="30">
        <f t="shared" si="12"/>
        <v>13.1877</v>
      </c>
      <c r="K60" s="48">
        <f t="shared" si="13"/>
        <v>159.7177</v>
      </c>
      <c r="L60" s="48">
        <f t="shared" si="14"/>
        <v>2715.2009</v>
      </c>
      <c r="M60" s="50"/>
    </row>
    <row r="61" ht="45" spans="1:13">
      <c r="A61" s="16">
        <v>35</v>
      </c>
      <c r="B61" s="22" t="s">
        <v>145</v>
      </c>
      <c r="C61" s="22" t="s">
        <v>147</v>
      </c>
      <c r="D61" s="23" t="s">
        <v>122</v>
      </c>
      <c r="E61" s="16">
        <v>2</v>
      </c>
      <c r="F61" s="24">
        <v>22.39</v>
      </c>
      <c r="G61" s="25">
        <v>72.87</v>
      </c>
      <c r="H61" s="20">
        <v>0</v>
      </c>
      <c r="I61" s="25">
        <v>7.06</v>
      </c>
      <c r="J61" s="30">
        <f t="shared" si="12"/>
        <v>9.2088</v>
      </c>
      <c r="K61" s="48">
        <f t="shared" si="13"/>
        <v>111.5288</v>
      </c>
      <c r="L61" s="48">
        <f t="shared" si="14"/>
        <v>223.0576</v>
      </c>
      <c r="M61" s="50"/>
    </row>
    <row r="62" ht="45" spans="1:13">
      <c r="A62" s="16">
        <v>36</v>
      </c>
      <c r="B62" s="22" t="s">
        <v>145</v>
      </c>
      <c r="C62" s="22" t="s">
        <v>148</v>
      </c>
      <c r="D62" s="23" t="s">
        <v>122</v>
      </c>
      <c r="E62" s="16">
        <v>9</v>
      </c>
      <c r="F62" s="24">
        <v>27.47</v>
      </c>
      <c r="G62" s="25">
        <v>153.05</v>
      </c>
      <c r="H62" s="20">
        <v>0</v>
      </c>
      <c r="I62" s="25">
        <v>8.31</v>
      </c>
      <c r="J62" s="30">
        <f t="shared" si="12"/>
        <v>16.9947</v>
      </c>
      <c r="K62" s="48">
        <f t="shared" si="13"/>
        <v>205.8247</v>
      </c>
      <c r="L62" s="48">
        <f t="shared" si="14"/>
        <v>1852.4223</v>
      </c>
      <c r="M62" s="50"/>
    </row>
    <row r="63" ht="45" spans="1:13">
      <c r="A63" s="16">
        <v>37</v>
      </c>
      <c r="B63" s="22" t="s">
        <v>149</v>
      </c>
      <c r="C63" s="22" t="s">
        <v>150</v>
      </c>
      <c r="D63" s="23" t="s">
        <v>91</v>
      </c>
      <c r="E63" s="23">
        <v>4</v>
      </c>
      <c r="F63" s="24">
        <v>193.47</v>
      </c>
      <c r="G63" s="25">
        <v>702.04</v>
      </c>
      <c r="H63" s="24">
        <v>23.12</v>
      </c>
      <c r="I63" s="25">
        <v>66.88</v>
      </c>
      <c r="J63" s="30">
        <f t="shared" si="12"/>
        <v>88.6959</v>
      </c>
      <c r="K63" s="48">
        <f t="shared" si="13"/>
        <v>1074.2059</v>
      </c>
      <c r="L63" s="48">
        <f t="shared" si="14"/>
        <v>4296.8236</v>
      </c>
      <c r="M63" s="50"/>
    </row>
    <row r="64" ht="42.95" customHeight="1" spans="1:13">
      <c r="A64" s="16">
        <v>38</v>
      </c>
      <c r="B64" s="22" t="s">
        <v>151</v>
      </c>
      <c r="C64" s="22" t="s">
        <v>152</v>
      </c>
      <c r="D64" s="23" t="s">
        <v>91</v>
      </c>
      <c r="E64" s="16">
        <v>2</v>
      </c>
      <c r="F64" s="20">
        <v>500</v>
      </c>
      <c r="G64" s="21">
        <v>5500</v>
      </c>
      <c r="H64" s="20">
        <v>300</v>
      </c>
      <c r="I64" s="21">
        <v>200</v>
      </c>
      <c r="J64" s="30">
        <f t="shared" si="12"/>
        <v>585</v>
      </c>
      <c r="K64" s="48">
        <f t="shared" si="13"/>
        <v>7085</v>
      </c>
      <c r="L64" s="48">
        <f t="shared" si="14"/>
        <v>14170</v>
      </c>
      <c r="M64" s="50"/>
    </row>
    <row r="65" ht="56.25" spans="1:13">
      <c r="A65" s="16">
        <v>39</v>
      </c>
      <c r="B65" s="22" t="s">
        <v>153</v>
      </c>
      <c r="C65" s="22" t="s">
        <v>154</v>
      </c>
      <c r="D65" s="23" t="s">
        <v>62</v>
      </c>
      <c r="E65" s="16">
        <v>9</v>
      </c>
      <c r="F65" s="24">
        <v>9.72</v>
      </c>
      <c r="G65" s="25">
        <v>17.16</v>
      </c>
      <c r="H65" s="20">
        <v>0</v>
      </c>
      <c r="I65" s="25">
        <v>2.91</v>
      </c>
      <c r="J65" s="30">
        <f t="shared" si="12"/>
        <v>2.6811</v>
      </c>
      <c r="K65" s="48">
        <f t="shared" si="13"/>
        <v>32.4711</v>
      </c>
      <c r="L65" s="48">
        <f t="shared" si="14"/>
        <v>292.2399</v>
      </c>
      <c r="M65" s="50"/>
    </row>
    <row r="66" ht="56.25" spans="1:13">
      <c r="A66" s="16">
        <v>40</v>
      </c>
      <c r="B66" s="22" t="s">
        <v>153</v>
      </c>
      <c r="C66" s="22" t="s">
        <v>155</v>
      </c>
      <c r="D66" s="23" t="s">
        <v>62</v>
      </c>
      <c r="E66" s="16">
        <v>9</v>
      </c>
      <c r="F66" s="24">
        <v>9.72</v>
      </c>
      <c r="G66" s="25">
        <v>22.26</v>
      </c>
      <c r="H66" s="20">
        <v>0</v>
      </c>
      <c r="I66" s="25">
        <v>2.91</v>
      </c>
      <c r="J66" s="30">
        <f t="shared" si="12"/>
        <v>3.1401</v>
      </c>
      <c r="K66" s="48">
        <f t="shared" si="13"/>
        <v>38.0301</v>
      </c>
      <c r="L66" s="48">
        <f t="shared" si="14"/>
        <v>342.2709</v>
      </c>
      <c r="M66" s="50"/>
    </row>
    <row r="67" ht="56.25" spans="1:13">
      <c r="A67" s="16">
        <v>41</v>
      </c>
      <c r="B67" s="22" t="s">
        <v>153</v>
      </c>
      <c r="C67" s="22" t="s">
        <v>156</v>
      </c>
      <c r="D67" s="23" t="s">
        <v>62</v>
      </c>
      <c r="E67" s="16">
        <v>2</v>
      </c>
      <c r="F67" s="24">
        <v>10.67</v>
      </c>
      <c r="G67" s="25">
        <v>42.94</v>
      </c>
      <c r="H67" s="20">
        <v>0</v>
      </c>
      <c r="I67" s="25">
        <v>3.33</v>
      </c>
      <c r="J67" s="30">
        <f t="shared" si="12"/>
        <v>5.1246</v>
      </c>
      <c r="K67" s="48">
        <f t="shared" si="13"/>
        <v>62.0646</v>
      </c>
      <c r="L67" s="48">
        <f t="shared" si="14"/>
        <v>124.1292</v>
      </c>
      <c r="M67" s="50"/>
    </row>
    <row r="68" ht="45" spans="1:13">
      <c r="A68" s="16">
        <v>42</v>
      </c>
      <c r="B68" s="22" t="s">
        <v>157</v>
      </c>
      <c r="C68" s="22" t="s">
        <v>158</v>
      </c>
      <c r="D68" s="23" t="s">
        <v>62</v>
      </c>
      <c r="E68" s="16">
        <v>2</v>
      </c>
      <c r="F68" s="24">
        <v>7.93</v>
      </c>
      <c r="G68" s="25">
        <v>21.95</v>
      </c>
      <c r="H68" s="20">
        <v>0</v>
      </c>
      <c r="I68" s="25">
        <v>2.5</v>
      </c>
      <c r="J68" s="30">
        <f t="shared" si="12"/>
        <v>2.9142</v>
      </c>
      <c r="K68" s="48">
        <f t="shared" si="13"/>
        <v>35.2942</v>
      </c>
      <c r="L68" s="48">
        <f t="shared" si="14"/>
        <v>70.5884</v>
      </c>
      <c r="M68" s="50"/>
    </row>
    <row r="69" ht="38.1" customHeight="1" spans="1:13">
      <c r="A69" s="16">
        <v>43</v>
      </c>
      <c r="B69" s="22" t="s">
        <v>159</v>
      </c>
      <c r="C69" s="22" t="s">
        <v>160</v>
      </c>
      <c r="D69" s="23" t="s">
        <v>57</v>
      </c>
      <c r="E69" s="16">
        <v>200</v>
      </c>
      <c r="F69" s="24">
        <v>2.23</v>
      </c>
      <c r="G69" s="25">
        <v>10.45</v>
      </c>
      <c r="H69" s="24">
        <v>0.1</v>
      </c>
      <c r="I69" s="25">
        <v>0.75</v>
      </c>
      <c r="J69" s="30">
        <f t="shared" si="12"/>
        <v>1.2177</v>
      </c>
      <c r="K69" s="48">
        <f t="shared" si="13"/>
        <v>14.7477</v>
      </c>
      <c r="L69" s="48">
        <f t="shared" si="14"/>
        <v>2949.54</v>
      </c>
      <c r="M69" s="50"/>
    </row>
    <row r="70" ht="38.1" customHeight="1" spans="1:13">
      <c r="A70" s="16">
        <v>44</v>
      </c>
      <c r="B70" s="22" t="s">
        <v>159</v>
      </c>
      <c r="C70" s="22" t="s">
        <v>161</v>
      </c>
      <c r="D70" s="23" t="s">
        <v>57</v>
      </c>
      <c r="E70" s="16">
        <v>150</v>
      </c>
      <c r="F70" s="24">
        <v>2.23</v>
      </c>
      <c r="G70" s="25">
        <v>15.6</v>
      </c>
      <c r="H70" s="24">
        <v>0.1</v>
      </c>
      <c r="I70" s="25">
        <v>0.75</v>
      </c>
      <c r="J70" s="30">
        <f t="shared" si="12"/>
        <v>1.6812</v>
      </c>
      <c r="K70" s="48">
        <f t="shared" si="13"/>
        <v>20.3612</v>
      </c>
      <c r="L70" s="48">
        <f t="shared" si="14"/>
        <v>3054.18</v>
      </c>
      <c r="M70" s="50"/>
    </row>
    <row r="71" ht="38.1" customHeight="1" spans="1:13">
      <c r="A71" s="16">
        <v>45</v>
      </c>
      <c r="B71" s="22" t="s">
        <v>162</v>
      </c>
      <c r="C71" s="22" t="s">
        <v>163</v>
      </c>
      <c r="D71" s="23" t="s">
        <v>57</v>
      </c>
      <c r="E71" s="16">
        <v>100</v>
      </c>
      <c r="F71" s="24">
        <v>1.06</v>
      </c>
      <c r="G71" s="25">
        <v>3.43</v>
      </c>
      <c r="H71" s="20">
        <v>0</v>
      </c>
      <c r="I71" s="25">
        <v>0.34</v>
      </c>
      <c r="J71" s="30">
        <f t="shared" si="12"/>
        <v>0.4347</v>
      </c>
      <c r="K71" s="48">
        <f t="shared" si="13"/>
        <v>5.2647</v>
      </c>
      <c r="L71" s="48">
        <f t="shared" si="14"/>
        <v>526.47</v>
      </c>
      <c r="M71" s="50"/>
    </row>
    <row r="72" ht="38.1" customHeight="1" spans="1:13">
      <c r="A72" s="16">
        <v>46</v>
      </c>
      <c r="B72" s="22" t="s">
        <v>162</v>
      </c>
      <c r="C72" s="22" t="s">
        <v>164</v>
      </c>
      <c r="D72" s="23" t="s">
        <v>57</v>
      </c>
      <c r="E72" s="16">
        <v>200</v>
      </c>
      <c r="F72" s="24">
        <v>0.94</v>
      </c>
      <c r="G72" s="25">
        <v>4.14</v>
      </c>
      <c r="H72" s="20">
        <v>0</v>
      </c>
      <c r="I72" s="25">
        <v>0.29</v>
      </c>
      <c r="J72" s="30">
        <f t="shared" si="12"/>
        <v>0.4833</v>
      </c>
      <c r="K72" s="48">
        <f t="shared" si="13"/>
        <v>5.8533</v>
      </c>
      <c r="L72" s="48">
        <f t="shared" si="14"/>
        <v>1170.66</v>
      </c>
      <c r="M72" s="50"/>
    </row>
    <row r="73" ht="38.1" customHeight="1" spans="1:13">
      <c r="A73" s="16">
        <v>47</v>
      </c>
      <c r="B73" s="22" t="s">
        <v>162</v>
      </c>
      <c r="C73" s="22" t="s">
        <v>165</v>
      </c>
      <c r="D73" s="23" t="s">
        <v>57</v>
      </c>
      <c r="E73" s="16">
        <v>150</v>
      </c>
      <c r="F73" s="24">
        <v>0.94</v>
      </c>
      <c r="G73" s="25">
        <v>5.93</v>
      </c>
      <c r="H73" s="20">
        <v>0</v>
      </c>
      <c r="I73" s="25">
        <v>0.29</v>
      </c>
      <c r="J73" s="30">
        <f t="shared" si="12"/>
        <v>0.6444</v>
      </c>
      <c r="K73" s="48">
        <f t="shared" si="13"/>
        <v>7.8044</v>
      </c>
      <c r="L73" s="48">
        <f t="shared" si="14"/>
        <v>1170.66</v>
      </c>
      <c r="M73" s="50"/>
    </row>
    <row r="74" ht="90" spans="1:13">
      <c r="A74" s="16">
        <v>48</v>
      </c>
      <c r="B74" s="22" t="s">
        <v>55</v>
      </c>
      <c r="C74" s="22" t="s">
        <v>166</v>
      </c>
      <c r="D74" s="23" t="s">
        <v>57</v>
      </c>
      <c r="E74" s="16">
        <v>18</v>
      </c>
      <c r="F74" s="24">
        <v>5.5</v>
      </c>
      <c r="G74" s="25">
        <v>141.05</v>
      </c>
      <c r="H74" s="24">
        <v>0.93</v>
      </c>
      <c r="I74" s="25">
        <v>1.83</v>
      </c>
      <c r="J74" s="30">
        <f t="shared" si="12"/>
        <v>13.4379</v>
      </c>
      <c r="K74" s="48">
        <f t="shared" si="13"/>
        <v>162.7479</v>
      </c>
      <c r="L74" s="48">
        <f t="shared" si="14"/>
        <v>2929.4622</v>
      </c>
      <c r="M74" s="50" t="s">
        <v>58</v>
      </c>
    </row>
    <row r="75" ht="90" spans="1:13">
      <c r="A75" s="16">
        <v>49</v>
      </c>
      <c r="B75" s="22" t="s">
        <v>131</v>
      </c>
      <c r="C75" s="22" t="s">
        <v>167</v>
      </c>
      <c r="D75" s="23" t="s">
        <v>62</v>
      </c>
      <c r="E75" s="16">
        <v>4</v>
      </c>
      <c r="F75" s="24">
        <v>62.4</v>
      </c>
      <c r="G75" s="25">
        <v>76.21</v>
      </c>
      <c r="H75" s="20">
        <v>0</v>
      </c>
      <c r="I75" s="25">
        <v>18.28</v>
      </c>
      <c r="J75" s="30">
        <f t="shared" si="12"/>
        <v>14.1201</v>
      </c>
      <c r="K75" s="48">
        <f t="shared" si="13"/>
        <v>171.0101</v>
      </c>
      <c r="L75" s="48">
        <f t="shared" si="14"/>
        <v>684.0404</v>
      </c>
      <c r="M75" s="50"/>
    </row>
    <row r="76" ht="54" customHeight="1" spans="1:13">
      <c r="A76" s="16">
        <v>50</v>
      </c>
      <c r="B76" s="29" t="s">
        <v>168</v>
      </c>
      <c r="C76" s="29" t="s">
        <v>169</v>
      </c>
      <c r="D76" s="16" t="s">
        <v>122</v>
      </c>
      <c r="E76" s="16">
        <v>1</v>
      </c>
      <c r="F76" s="20">
        <v>50</v>
      </c>
      <c r="G76" s="21">
        <v>650</v>
      </c>
      <c r="H76" s="20">
        <v>0</v>
      </c>
      <c r="I76" s="21">
        <v>0</v>
      </c>
      <c r="J76" s="30">
        <f t="shared" si="12"/>
        <v>63</v>
      </c>
      <c r="K76" s="48">
        <f t="shared" si="13"/>
        <v>763</v>
      </c>
      <c r="L76" s="48">
        <f t="shared" si="14"/>
        <v>763</v>
      </c>
      <c r="M76" s="50"/>
    </row>
    <row r="77" ht="56.25" spans="1:13">
      <c r="A77" s="16">
        <v>51</v>
      </c>
      <c r="B77" s="29" t="s">
        <v>168</v>
      </c>
      <c r="C77" s="29" t="s">
        <v>170</v>
      </c>
      <c r="D77" s="16" t="s">
        <v>122</v>
      </c>
      <c r="E77" s="16">
        <v>1</v>
      </c>
      <c r="F77" s="20">
        <v>50</v>
      </c>
      <c r="G77" s="21">
        <v>550</v>
      </c>
      <c r="H77" s="20">
        <v>0</v>
      </c>
      <c r="I77" s="21">
        <v>0</v>
      </c>
      <c r="J77" s="30">
        <f t="shared" si="12"/>
        <v>54</v>
      </c>
      <c r="K77" s="48">
        <f t="shared" si="13"/>
        <v>654</v>
      </c>
      <c r="L77" s="48">
        <f t="shared" si="14"/>
        <v>654</v>
      </c>
      <c r="M77" s="50"/>
    </row>
    <row r="78" ht="23.1" customHeight="1" spans="1:13">
      <c r="A78" s="12">
        <v>3.2</v>
      </c>
      <c r="B78" s="17" t="s">
        <v>171</v>
      </c>
      <c r="C78" s="18"/>
      <c r="D78" s="19"/>
      <c r="E78" s="16"/>
      <c r="F78" s="20"/>
      <c r="G78" s="21"/>
      <c r="H78" s="20"/>
      <c r="I78" s="21"/>
      <c r="J78" s="30"/>
      <c r="K78" s="48"/>
      <c r="L78" s="49">
        <f>SUM(L79:L89)</f>
        <v>273366.114</v>
      </c>
      <c r="M78" s="50"/>
    </row>
    <row r="79" ht="56.25" spans="1:13">
      <c r="A79" s="56">
        <v>1</v>
      </c>
      <c r="B79" s="26" t="s">
        <v>172</v>
      </c>
      <c r="C79" s="26" t="s">
        <v>173</v>
      </c>
      <c r="D79" s="38" t="s">
        <v>91</v>
      </c>
      <c r="E79" s="37">
        <v>4</v>
      </c>
      <c r="F79" s="39">
        <v>156.92</v>
      </c>
      <c r="G79" s="51">
        <v>484.03</v>
      </c>
      <c r="H79" s="40">
        <v>0</v>
      </c>
      <c r="I79" s="51">
        <v>46.53</v>
      </c>
      <c r="J79" s="52">
        <f>(F79+G79+H79+I79)*$J$4</f>
        <v>61.8732</v>
      </c>
      <c r="K79" s="53">
        <f>F79+G79+H79+I79+J79</f>
        <v>749.3532</v>
      </c>
      <c r="L79" s="53">
        <f>K79*E79</f>
        <v>2997.4128</v>
      </c>
      <c r="M79" s="54" t="s">
        <v>174</v>
      </c>
    </row>
    <row r="80" ht="56.25" spans="1:13">
      <c r="A80" s="56">
        <v>2</v>
      </c>
      <c r="B80" s="26" t="s">
        <v>175</v>
      </c>
      <c r="C80" s="26" t="s">
        <v>176</v>
      </c>
      <c r="D80" s="38" t="s">
        <v>91</v>
      </c>
      <c r="E80" s="37">
        <v>20</v>
      </c>
      <c r="F80" s="39">
        <v>107.01</v>
      </c>
      <c r="G80" s="51">
        <v>706.41</v>
      </c>
      <c r="H80" s="40">
        <v>0</v>
      </c>
      <c r="I80" s="51">
        <v>31.57</v>
      </c>
      <c r="J80" s="52">
        <f t="shared" ref="J80:J89" si="15">(F80+G80+H80+I80)*$J$4</f>
        <v>76.0491</v>
      </c>
      <c r="K80" s="53">
        <f t="shared" ref="K80:K89" si="16">F80+G80+H80+I80+J80</f>
        <v>921.0391</v>
      </c>
      <c r="L80" s="53">
        <f t="shared" ref="L80:L89" si="17">K80*E80</f>
        <v>18420.782</v>
      </c>
      <c r="M80" s="54" t="s">
        <v>174</v>
      </c>
    </row>
    <row r="81" ht="67.5" spans="1:13">
      <c r="A81" s="56">
        <v>3</v>
      </c>
      <c r="B81" s="26" t="s">
        <v>177</v>
      </c>
      <c r="C81" s="26" t="s">
        <v>178</v>
      </c>
      <c r="D81" s="38" t="s">
        <v>179</v>
      </c>
      <c r="E81" s="37">
        <v>114</v>
      </c>
      <c r="F81" s="39">
        <v>25.11</v>
      </c>
      <c r="G81" s="51">
        <v>921.88</v>
      </c>
      <c r="H81" s="39">
        <v>9.37</v>
      </c>
      <c r="I81" s="51">
        <v>7.89</v>
      </c>
      <c r="J81" s="52">
        <f t="shared" si="15"/>
        <v>86.7825</v>
      </c>
      <c r="K81" s="53">
        <f t="shared" si="16"/>
        <v>1051.0325</v>
      </c>
      <c r="L81" s="53">
        <f t="shared" si="17"/>
        <v>119817.705</v>
      </c>
      <c r="M81" s="54" t="s">
        <v>174</v>
      </c>
    </row>
    <row r="82" ht="45" spans="1:13">
      <c r="A82" s="57">
        <v>4</v>
      </c>
      <c r="B82" s="22" t="s">
        <v>180</v>
      </c>
      <c r="C82" s="22" t="s">
        <v>181</v>
      </c>
      <c r="D82" s="23" t="s">
        <v>122</v>
      </c>
      <c r="E82" s="16">
        <v>38</v>
      </c>
      <c r="F82" s="24">
        <v>59.19</v>
      </c>
      <c r="G82" s="25">
        <v>92.92</v>
      </c>
      <c r="H82" s="20">
        <v>0</v>
      </c>
      <c r="I82" s="58">
        <v>19.52</v>
      </c>
      <c r="J82" s="30">
        <f t="shared" si="15"/>
        <v>15.4467</v>
      </c>
      <c r="K82" s="48">
        <f t="shared" si="16"/>
        <v>187.0767</v>
      </c>
      <c r="L82" s="48">
        <f t="shared" si="17"/>
        <v>7108.9146</v>
      </c>
      <c r="M82" s="50"/>
    </row>
    <row r="83" ht="78.75" spans="1:13">
      <c r="A83" s="56">
        <v>5</v>
      </c>
      <c r="B83" s="26" t="s">
        <v>182</v>
      </c>
      <c r="C83" s="26" t="s">
        <v>183</v>
      </c>
      <c r="D83" s="38" t="s">
        <v>91</v>
      </c>
      <c r="E83" s="37">
        <v>20</v>
      </c>
      <c r="F83" s="39">
        <v>180.27</v>
      </c>
      <c r="G83" s="51">
        <v>2808.64</v>
      </c>
      <c r="H83" s="40">
        <v>0</v>
      </c>
      <c r="I83" s="51">
        <v>54.42</v>
      </c>
      <c r="J83" s="52">
        <f t="shared" si="15"/>
        <v>273.8997</v>
      </c>
      <c r="K83" s="53">
        <f t="shared" si="16"/>
        <v>3317.2297</v>
      </c>
      <c r="L83" s="53">
        <f t="shared" si="17"/>
        <v>66344.594</v>
      </c>
      <c r="M83" s="54" t="s">
        <v>95</v>
      </c>
    </row>
    <row r="84" ht="78.75" spans="1:13">
      <c r="A84" s="56">
        <v>6</v>
      </c>
      <c r="B84" s="26" t="s">
        <v>182</v>
      </c>
      <c r="C84" s="26" t="s">
        <v>184</v>
      </c>
      <c r="D84" s="38" t="s">
        <v>91</v>
      </c>
      <c r="E84" s="37">
        <v>2</v>
      </c>
      <c r="F84" s="39">
        <v>180.27</v>
      </c>
      <c r="G84" s="51">
        <v>1976.64</v>
      </c>
      <c r="H84" s="40">
        <v>0</v>
      </c>
      <c r="I84" s="51">
        <v>54.42</v>
      </c>
      <c r="J84" s="52">
        <f t="shared" si="15"/>
        <v>199.0197</v>
      </c>
      <c r="K84" s="53">
        <f t="shared" si="16"/>
        <v>2410.3497</v>
      </c>
      <c r="L84" s="53">
        <f t="shared" si="17"/>
        <v>4820.6994</v>
      </c>
      <c r="M84" s="54" t="s">
        <v>95</v>
      </c>
    </row>
    <row r="85" ht="56.25" spans="1:13">
      <c r="A85" s="57">
        <v>7</v>
      </c>
      <c r="B85" s="22" t="s">
        <v>185</v>
      </c>
      <c r="C85" s="22" t="s">
        <v>186</v>
      </c>
      <c r="D85" s="23" t="s">
        <v>62</v>
      </c>
      <c r="E85" s="16">
        <v>180</v>
      </c>
      <c r="F85" s="24">
        <v>48.94</v>
      </c>
      <c r="G85" s="25">
        <v>6.01</v>
      </c>
      <c r="H85" s="24">
        <v>2.35</v>
      </c>
      <c r="I85" s="58">
        <v>14.54</v>
      </c>
      <c r="J85" s="30">
        <f t="shared" si="15"/>
        <v>6.4656</v>
      </c>
      <c r="K85" s="48">
        <f t="shared" si="16"/>
        <v>78.3056</v>
      </c>
      <c r="L85" s="48">
        <f t="shared" si="17"/>
        <v>14095.008</v>
      </c>
      <c r="M85" s="50"/>
    </row>
    <row r="86" ht="45" spans="1:13">
      <c r="A86" s="57">
        <v>8</v>
      </c>
      <c r="B86" s="22" t="s">
        <v>185</v>
      </c>
      <c r="C86" s="22" t="s">
        <v>187</v>
      </c>
      <c r="D86" s="23" t="s">
        <v>62</v>
      </c>
      <c r="E86" s="16">
        <v>2</v>
      </c>
      <c r="F86" s="24">
        <v>48.94</v>
      </c>
      <c r="G86" s="25">
        <v>6.01</v>
      </c>
      <c r="H86" s="24">
        <v>2.35</v>
      </c>
      <c r="I86" s="58">
        <v>14.54</v>
      </c>
      <c r="J86" s="30">
        <f t="shared" si="15"/>
        <v>6.4656</v>
      </c>
      <c r="K86" s="48">
        <f t="shared" si="16"/>
        <v>78.3056</v>
      </c>
      <c r="L86" s="48">
        <f t="shared" si="17"/>
        <v>156.6112</v>
      </c>
      <c r="M86" s="50"/>
    </row>
    <row r="87" ht="42" customHeight="1" spans="1:13">
      <c r="A87" s="57">
        <v>9</v>
      </c>
      <c r="B87" s="22" t="s">
        <v>188</v>
      </c>
      <c r="C87" s="22" t="s">
        <v>189</v>
      </c>
      <c r="D87" s="23" t="s">
        <v>62</v>
      </c>
      <c r="E87" s="16">
        <v>20</v>
      </c>
      <c r="F87" s="20">
        <v>20</v>
      </c>
      <c r="G87" s="21">
        <v>60</v>
      </c>
      <c r="H87" s="20">
        <v>0</v>
      </c>
      <c r="I87" s="59">
        <v>0</v>
      </c>
      <c r="J87" s="30">
        <f t="shared" si="15"/>
        <v>7.2</v>
      </c>
      <c r="K87" s="48">
        <f t="shared" si="16"/>
        <v>87.2</v>
      </c>
      <c r="L87" s="48">
        <f t="shared" si="17"/>
        <v>1744</v>
      </c>
      <c r="M87" s="50"/>
    </row>
    <row r="88" ht="81.95" customHeight="1" spans="1:13">
      <c r="A88" s="56">
        <v>10</v>
      </c>
      <c r="B88" s="26" t="s">
        <v>55</v>
      </c>
      <c r="C88" s="26" t="s">
        <v>190</v>
      </c>
      <c r="D88" s="38" t="s">
        <v>57</v>
      </c>
      <c r="E88" s="37">
        <v>90</v>
      </c>
      <c r="F88" s="39">
        <v>8.57</v>
      </c>
      <c r="G88" s="51">
        <v>278.06</v>
      </c>
      <c r="H88" s="39">
        <v>0.93</v>
      </c>
      <c r="I88" s="51">
        <v>2.87</v>
      </c>
      <c r="J88" s="52">
        <f t="shared" si="15"/>
        <v>26.1387</v>
      </c>
      <c r="K88" s="53">
        <f t="shared" si="16"/>
        <v>316.5687</v>
      </c>
      <c r="L88" s="53">
        <f t="shared" si="17"/>
        <v>28491.183</v>
      </c>
      <c r="M88" s="54" t="s">
        <v>58</v>
      </c>
    </row>
    <row r="89" ht="78.75" spans="1:13">
      <c r="A89" s="57">
        <v>11</v>
      </c>
      <c r="B89" s="22" t="s">
        <v>131</v>
      </c>
      <c r="C89" s="22" t="s">
        <v>191</v>
      </c>
      <c r="D89" s="23" t="s">
        <v>62</v>
      </c>
      <c r="E89" s="16">
        <v>40</v>
      </c>
      <c r="F89" s="24">
        <v>90.61</v>
      </c>
      <c r="G89" s="25">
        <v>98.11</v>
      </c>
      <c r="H89" s="20">
        <v>0</v>
      </c>
      <c r="I89" s="58">
        <v>26.17</v>
      </c>
      <c r="J89" s="30">
        <f t="shared" si="15"/>
        <v>19.3401</v>
      </c>
      <c r="K89" s="48">
        <f t="shared" si="16"/>
        <v>234.2301</v>
      </c>
      <c r="L89" s="48">
        <f t="shared" si="17"/>
        <v>9369.204</v>
      </c>
      <c r="M89" s="50"/>
    </row>
    <row r="90" ht="41.1" customHeight="1" spans="1:13">
      <c r="A90" s="36" t="s">
        <v>192</v>
      </c>
      <c r="B90" s="17" t="s">
        <v>193</v>
      </c>
      <c r="C90" s="18"/>
      <c r="D90" s="19"/>
      <c r="E90" s="16"/>
      <c r="F90" s="20"/>
      <c r="G90" s="21"/>
      <c r="H90" s="20"/>
      <c r="I90" s="21"/>
      <c r="J90" s="30"/>
      <c r="K90" s="48"/>
      <c r="L90" s="49">
        <f>SUM(L91:L122)</f>
        <v>202019.5972</v>
      </c>
      <c r="M90" s="50"/>
    </row>
    <row r="91" ht="112.5" spans="1:13">
      <c r="A91" s="16">
        <v>1</v>
      </c>
      <c r="B91" s="22" t="s">
        <v>89</v>
      </c>
      <c r="C91" s="22" t="s">
        <v>194</v>
      </c>
      <c r="D91" s="23" t="s">
        <v>91</v>
      </c>
      <c r="E91" s="23">
        <v>1</v>
      </c>
      <c r="F91" s="24">
        <v>2515.36</v>
      </c>
      <c r="G91" s="24">
        <v>39721.68</v>
      </c>
      <c r="H91" s="24">
        <v>747.61</v>
      </c>
      <c r="I91" s="25">
        <v>720.7</v>
      </c>
      <c r="J91" s="30">
        <f>(F91+G91+H91+I91)*$J$4</f>
        <v>3933.4815</v>
      </c>
      <c r="K91" s="48">
        <f>F91+G91+H91+I91+J91</f>
        <v>47638.8315</v>
      </c>
      <c r="L91" s="48">
        <f>K91*E91</f>
        <v>47638.8315</v>
      </c>
      <c r="M91" s="50" t="s">
        <v>92</v>
      </c>
    </row>
    <row r="92" ht="67.5" spans="1:13">
      <c r="A92" s="16">
        <v>2</v>
      </c>
      <c r="B92" s="22" t="s">
        <v>93</v>
      </c>
      <c r="C92" s="22" t="s">
        <v>195</v>
      </c>
      <c r="D92" s="23" t="s">
        <v>91</v>
      </c>
      <c r="E92" s="16">
        <v>1</v>
      </c>
      <c r="F92" s="24">
        <v>572.36</v>
      </c>
      <c r="G92" s="24">
        <v>10053.21</v>
      </c>
      <c r="H92" s="24">
        <v>188.35</v>
      </c>
      <c r="I92" s="25">
        <v>185.25</v>
      </c>
      <c r="J92" s="30">
        <f t="shared" ref="J92:J122" si="18">(F92+G92+H92+I92)*$J$4</f>
        <v>989.9253</v>
      </c>
      <c r="K92" s="48">
        <f t="shared" ref="K92:K122" si="19">F92+G92+H92+I92+J92</f>
        <v>11989.0953</v>
      </c>
      <c r="L92" s="48">
        <f t="shared" ref="L92:L122" si="20">K92*E92</f>
        <v>11989.0953</v>
      </c>
      <c r="M92" s="50" t="s">
        <v>95</v>
      </c>
    </row>
    <row r="93" ht="63.95" customHeight="1" spans="1:13">
      <c r="A93" s="16">
        <v>3</v>
      </c>
      <c r="B93" s="22" t="s">
        <v>93</v>
      </c>
      <c r="C93" s="22" t="s">
        <v>196</v>
      </c>
      <c r="D93" s="23" t="s">
        <v>91</v>
      </c>
      <c r="E93" s="16">
        <v>1</v>
      </c>
      <c r="F93" s="24">
        <v>1935.15</v>
      </c>
      <c r="G93" s="24">
        <v>18813.62</v>
      </c>
      <c r="H93" s="24">
        <v>307.12</v>
      </c>
      <c r="I93" s="25">
        <v>598.15</v>
      </c>
      <c r="J93" s="30">
        <f t="shared" si="18"/>
        <v>1948.8636</v>
      </c>
      <c r="K93" s="48">
        <f t="shared" si="19"/>
        <v>23602.9036</v>
      </c>
      <c r="L93" s="48">
        <f t="shared" si="20"/>
        <v>23602.9036</v>
      </c>
      <c r="M93" s="50" t="s">
        <v>95</v>
      </c>
    </row>
    <row r="94" ht="63.95" customHeight="1" spans="1:13">
      <c r="A94" s="16">
        <v>4</v>
      </c>
      <c r="B94" s="22" t="s">
        <v>109</v>
      </c>
      <c r="C94" s="22" t="s">
        <v>197</v>
      </c>
      <c r="D94" s="23" t="s">
        <v>91</v>
      </c>
      <c r="E94" s="16">
        <v>1</v>
      </c>
      <c r="F94" s="24">
        <v>863.41</v>
      </c>
      <c r="G94" s="24">
        <v>23801.18</v>
      </c>
      <c r="H94" s="24">
        <v>166.07</v>
      </c>
      <c r="I94" s="25">
        <v>276.23</v>
      </c>
      <c r="J94" s="30">
        <f t="shared" si="18"/>
        <v>2259.6201</v>
      </c>
      <c r="K94" s="48">
        <f t="shared" si="19"/>
        <v>27366.5101</v>
      </c>
      <c r="L94" s="48">
        <f t="shared" si="20"/>
        <v>27366.5101</v>
      </c>
      <c r="M94" s="50" t="s">
        <v>95</v>
      </c>
    </row>
    <row r="95" ht="63.95" customHeight="1" spans="1:13">
      <c r="A95" s="16">
        <v>5</v>
      </c>
      <c r="B95" s="22" t="s">
        <v>109</v>
      </c>
      <c r="C95" s="22" t="s">
        <v>198</v>
      </c>
      <c r="D95" s="23" t="s">
        <v>91</v>
      </c>
      <c r="E95" s="16">
        <v>1</v>
      </c>
      <c r="F95" s="24">
        <v>863.41</v>
      </c>
      <c r="G95" s="24">
        <v>11436.18</v>
      </c>
      <c r="H95" s="24">
        <v>166.07</v>
      </c>
      <c r="I95" s="25">
        <v>276.23</v>
      </c>
      <c r="J95" s="30">
        <f t="shared" si="18"/>
        <v>1146.7701</v>
      </c>
      <c r="K95" s="48">
        <f t="shared" si="19"/>
        <v>13888.6601</v>
      </c>
      <c r="L95" s="48">
        <f t="shared" si="20"/>
        <v>13888.6601</v>
      </c>
      <c r="M95" s="50" t="s">
        <v>95</v>
      </c>
    </row>
    <row r="96" ht="63.95" customHeight="1" spans="1:13">
      <c r="A96" s="16">
        <v>6</v>
      </c>
      <c r="B96" s="22" t="s">
        <v>109</v>
      </c>
      <c r="C96" s="22" t="s">
        <v>199</v>
      </c>
      <c r="D96" s="23" t="s">
        <v>91</v>
      </c>
      <c r="E96" s="16">
        <v>1</v>
      </c>
      <c r="F96" s="24">
        <v>863.41</v>
      </c>
      <c r="G96" s="24">
        <v>17369.18</v>
      </c>
      <c r="H96" s="24">
        <v>166.07</v>
      </c>
      <c r="I96" s="25">
        <v>276.23</v>
      </c>
      <c r="J96" s="30">
        <f t="shared" si="18"/>
        <v>1680.7401</v>
      </c>
      <c r="K96" s="48">
        <f t="shared" si="19"/>
        <v>20355.6301</v>
      </c>
      <c r="L96" s="48">
        <f t="shared" si="20"/>
        <v>20355.6301</v>
      </c>
      <c r="M96" s="50" t="s">
        <v>95</v>
      </c>
    </row>
    <row r="97" ht="63.95" customHeight="1" spans="1:13">
      <c r="A97" s="16">
        <v>7</v>
      </c>
      <c r="B97" s="22" t="s">
        <v>105</v>
      </c>
      <c r="C97" s="22" t="s">
        <v>200</v>
      </c>
      <c r="D97" s="23" t="s">
        <v>91</v>
      </c>
      <c r="E97" s="16">
        <v>1</v>
      </c>
      <c r="F97" s="24">
        <v>317.01</v>
      </c>
      <c r="G97" s="24">
        <v>6006.1</v>
      </c>
      <c r="H97" s="24">
        <v>44.44</v>
      </c>
      <c r="I97" s="25">
        <v>98.44</v>
      </c>
      <c r="J97" s="30">
        <f t="shared" si="18"/>
        <v>581.9391</v>
      </c>
      <c r="K97" s="48">
        <f t="shared" si="19"/>
        <v>7047.9291</v>
      </c>
      <c r="L97" s="48">
        <f t="shared" si="20"/>
        <v>7047.9291</v>
      </c>
      <c r="M97" s="50" t="s">
        <v>107</v>
      </c>
    </row>
    <row r="98" ht="45" spans="1:13">
      <c r="A98" s="16">
        <v>8</v>
      </c>
      <c r="B98" s="29" t="s">
        <v>120</v>
      </c>
      <c r="C98" s="29" t="s">
        <v>121</v>
      </c>
      <c r="D98" s="23" t="s">
        <v>122</v>
      </c>
      <c r="E98" s="16">
        <v>1</v>
      </c>
      <c r="F98" s="24">
        <v>899.91</v>
      </c>
      <c r="G98" s="24">
        <v>7528.49</v>
      </c>
      <c r="H98" s="24">
        <v>238.65</v>
      </c>
      <c r="I98" s="25">
        <v>291.18</v>
      </c>
      <c r="J98" s="30">
        <f t="shared" si="18"/>
        <v>806.2407</v>
      </c>
      <c r="K98" s="48">
        <f t="shared" si="19"/>
        <v>9764.4707</v>
      </c>
      <c r="L98" s="48">
        <f t="shared" si="20"/>
        <v>9764.4707</v>
      </c>
      <c r="M98" s="50"/>
    </row>
    <row r="99" ht="101.25" spans="1:13">
      <c r="A99" s="16">
        <v>9</v>
      </c>
      <c r="B99" s="22" t="s">
        <v>123</v>
      </c>
      <c r="C99" s="22" t="s">
        <v>124</v>
      </c>
      <c r="D99" s="23" t="s">
        <v>122</v>
      </c>
      <c r="E99" s="16">
        <v>1</v>
      </c>
      <c r="F99" s="20">
        <v>0</v>
      </c>
      <c r="G99" s="21">
        <v>4000</v>
      </c>
      <c r="H99" s="20">
        <v>300</v>
      </c>
      <c r="I99" s="21">
        <v>200</v>
      </c>
      <c r="J99" s="30">
        <f t="shared" si="18"/>
        <v>405</v>
      </c>
      <c r="K99" s="48">
        <f t="shared" si="19"/>
        <v>4905</v>
      </c>
      <c r="L99" s="48">
        <f t="shared" si="20"/>
        <v>4905</v>
      </c>
      <c r="M99" s="50"/>
    </row>
    <row r="100" ht="38.1" customHeight="1" spans="1:13">
      <c r="A100" s="16">
        <v>10</v>
      </c>
      <c r="B100" s="22" t="s">
        <v>136</v>
      </c>
      <c r="C100" s="22" t="s">
        <v>137</v>
      </c>
      <c r="D100" s="23" t="s">
        <v>57</v>
      </c>
      <c r="E100" s="16">
        <v>40</v>
      </c>
      <c r="F100" s="24">
        <v>11.08</v>
      </c>
      <c r="G100" s="25">
        <v>28.81</v>
      </c>
      <c r="H100" s="24">
        <v>0.57</v>
      </c>
      <c r="I100" s="25">
        <v>3.33</v>
      </c>
      <c r="J100" s="30">
        <f t="shared" si="18"/>
        <v>3.9411</v>
      </c>
      <c r="K100" s="48">
        <f t="shared" si="19"/>
        <v>47.7311</v>
      </c>
      <c r="L100" s="48">
        <f t="shared" si="20"/>
        <v>1909.244</v>
      </c>
      <c r="M100" s="50"/>
    </row>
    <row r="101" ht="38.1" customHeight="1" spans="1:13">
      <c r="A101" s="16">
        <v>11</v>
      </c>
      <c r="B101" s="22" t="s">
        <v>138</v>
      </c>
      <c r="C101" s="22" t="s">
        <v>139</v>
      </c>
      <c r="D101" s="23" t="s">
        <v>62</v>
      </c>
      <c r="E101" s="16">
        <v>4</v>
      </c>
      <c r="F101" s="20">
        <v>10</v>
      </c>
      <c r="G101" s="21">
        <v>15</v>
      </c>
      <c r="H101" s="20">
        <v>0</v>
      </c>
      <c r="I101" s="21">
        <v>0</v>
      </c>
      <c r="J101" s="30">
        <f t="shared" si="18"/>
        <v>2.25</v>
      </c>
      <c r="K101" s="48">
        <f t="shared" si="19"/>
        <v>27.25</v>
      </c>
      <c r="L101" s="48">
        <f t="shared" si="20"/>
        <v>109</v>
      </c>
      <c r="M101" s="50"/>
    </row>
    <row r="102" ht="38.1" customHeight="1" spans="1:13">
      <c r="A102" s="16">
        <v>12</v>
      </c>
      <c r="B102" s="22" t="s">
        <v>140</v>
      </c>
      <c r="C102" s="22" t="s">
        <v>141</v>
      </c>
      <c r="D102" s="23" t="s">
        <v>142</v>
      </c>
      <c r="E102" s="16">
        <v>1</v>
      </c>
      <c r="F102" s="24">
        <v>842.97</v>
      </c>
      <c r="G102" s="25">
        <v>34.94</v>
      </c>
      <c r="H102" s="24">
        <v>222.29</v>
      </c>
      <c r="I102" s="25">
        <v>227.22</v>
      </c>
      <c r="J102" s="30">
        <f t="shared" si="18"/>
        <v>119.4678</v>
      </c>
      <c r="K102" s="48">
        <f t="shared" si="19"/>
        <v>1446.8878</v>
      </c>
      <c r="L102" s="48">
        <f t="shared" si="20"/>
        <v>1446.8878</v>
      </c>
      <c r="M102" s="50"/>
    </row>
    <row r="103" ht="45" spans="1:13">
      <c r="A103" s="16">
        <v>13</v>
      </c>
      <c r="B103" s="22" t="s">
        <v>143</v>
      </c>
      <c r="C103" s="22" t="s">
        <v>201</v>
      </c>
      <c r="D103" s="23" t="s">
        <v>91</v>
      </c>
      <c r="E103" s="16">
        <v>1</v>
      </c>
      <c r="F103" s="24">
        <v>180.27</v>
      </c>
      <c r="G103" s="25">
        <v>1626.64</v>
      </c>
      <c r="H103" s="20">
        <v>0</v>
      </c>
      <c r="I103" s="25">
        <v>54.42</v>
      </c>
      <c r="J103" s="30">
        <f t="shared" si="18"/>
        <v>167.5197</v>
      </c>
      <c r="K103" s="48">
        <f t="shared" si="19"/>
        <v>2028.8497</v>
      </c>
      <c r="L103" s="48">
        <f t="shared" si="20"/>
        <v>2028.8497</v>
      </c>
      <c r="M103" s="50"/>
    </row>
    <row r="104" ht="45" spans="1:13">
      <c r="A104" s="16">
        <v>14</v>
      </c>
      <c r="B104" s="22" t="s">
        <v>145</v>
      </c>
      <c r="C104" s="22" t="s">
        <v>146</v>
      </c>
      <c r="D104" s="23" t="s">
        <v>122</v>
      </c>
      <c r="E104" s="16">
        <v>6</v>
      </c>
      <c r="F104" s="24">
        <v>44.72</v>
      </c>
      <c r="G104" s="25">
        <v>88.1</v>
      </c>
      <c r="H104" s="20">
        <v>0</v>
      </c>
      <c r="I104" s="25">
        <v>13.71</v>
      </c>
      <c r="J104" s="30">
        <f t="shared" si="18"/>
        <v>13.1877</v>
      </c>
      <c r="K104" s="48">
        <f t="shared" si="19"/>
        <v>159.7177</v>
      </c>
      <c r="L104" s="48">
        <f t="shared" si="20"/>
        <v>958.3062</v>
      </c>
      <c r="M104" s="50"/>
    </row>
    <row r="105" ht="45" spans="1:13">
      <c r="A105" s="16">
        <v>15</v>
      </c>
      <c r="B105" s="22" t="s">
        <v>145</v>
      </c>
      <c r="C105" s="22" t="s">
        <v>147</v>
      </c>
      <c r="D105" s="23" t="s">
        <v>122</v>
      </c>
      <c r="E105" s="16">
        <v>2</v>
      </c>
      <c r="F105" s="24">
        <v>22.39</v>
      </c>
      <c r="G105" s="25">
        <v>72.87</v>
      </c>
      <c r="H105" s="20">
        <v>0</v>
      </c>
      <c r="I105" s="25">
        <v>7.06</v>
      </c>
      <c r="J105" s="30">
        <f t="shared" si="18"/>
        <v>9.2088</v>
      </c>
      <c r="K105" s="48">
        <f t="shared" si="19"/>
        <v>111.5288</v>
      </c>
      <c r="L105" s="48">
        <f t="shared" si="20"/>
        <v>223.0576</v>
      </c>
      <c r="M105" s="50"/>
    </row>
    <row r="106" ht="45" spans="1:13">
      <c r="A106" s="16">
        <v>16</v>
      </c>
      <c r="B106" s="22" t="s">
        <v>145</v>
      </c>
      <c r="C106" s="22" t="s">
        <v>148</v>
      </c>
      <c r="D106" s="23" t="s">
        <v>122</v>
      </c>
      <c r="E106" s="16">
        <v>3</v>
      </c>
      <c r="F106" s="24">
        <v>27.47</v>
      </c>
      <c r="G106" s="25">
        <v>153.05</v>
      </c>
      <c r="H106" s="20">
        <v>0</v>
      </c>
      <c r="I106" s="25">
        <v>8.31</v>
      </c>
      <c r="J106" s="30">
        <f t="shared" si="18"/>
        <v>16.9947</v>
      </c>
      <c r="K106" s="48">
        <f t="shared" si="19"/>
        <v>205.8247</v>
      </c>
      <c r="L106" s="48">
        <f t="shared" si="20"/>
        <v>617.4741</v>
      </c>
      <c r="M106" s="50"/>
    </row>
    <row r="107" ht="45" spans="1:13">
      <c r="A107" s="16">
        <v>17</v>
      </c>
      <c r="B107" s="22" t="s">
        <v>149</v>
      </c>
      <c r="C107" s="22" t="s">
        <v>150</v>
      </c>
      <c r="D107" s="23" t="s">
        <v>91</v>
      </c>
      <c r="E107" s="23">
        <v>2</v>
      </c>
      <c r="F107" s="24">
        <v>193.47</v>
      </c>
      <c r="G107" s="25">
        <v>702.04</v>
      </c>
      <c r="H107" s="24">
        <v>23.12</v>
      </c>
      <c r="I107" s="25">
        <v>66.88</v>
      </c>
      <c r="J107" s="30">
        <f t="shared" si="18"/>
        <v>88.6959</v>
      </c>
      <c r="K107" s="48">
        <f t="shared" si="19"/>
        <v>1074.2059</v>
      </c>
      <c r="L107" s="48">
        <f t="shared" si="20"/>
        <v>2148.4118</v>
      </c>
      <c r="M107" s="50"/>
    </row>
    <row r="108" ht="42.95" customHeight="1" spans="1:13">
      <c r="A108" s="16">
        <v>18</v>
      </c>
      <c r="B108" s="22" t="s">
        <v>151</v>
      </c>
      <c r="C108" s="22" t="s">
        <v>152</v>
      </c>
      <c r="D108" s="23" t="s">
        <v>91</v>
      </c>
      <c r="E108" s="16">
        <v>2</v>
      </c>
      <c r="F108" s="20">
        <v>500</v>
      </c>
      <c r="G108" s="21">
        <v>5500</v>
      </c>
      <c r="H108" s="20">
        <v>300</v>
      </c>
      <c r="I108" s="21">
        <v>200</v>
      </c>
      <c r="J108" s="30">
        <f t="shared" si="18"/>
        <v>585</v>
      </c>
      <c r="K108" s="48">
        <f t="shared" si="19"/>
        <v>7085</v>
      </c>
      <c r="L108" s="48">
        <f t="shared" si="20"/>
        <v>14170</v>
      </c>
      <c r="M108" s="50"/>
    </row>
    <row r="109" ht="56.25" spans="1:13">
      <c r="A109" s="16">
        <v>19</v>
      </c>
      <c r="B109" s="22" t="s">
        <v>153</v>
      </c>
      <c r="C109" s="22" t="s">
        <v>154</v>
      </c>
      <c r="D109" s="23" t="s">
        <v>62</v>
      </c>
      <c r="E109" s="16">
        <v>4</v>
      </c>
      <c r="F109" s="20">
        <v>9.72</v>
      </c>
      <c r="G109" s="21">
        <v>17.16</v>
      </c>
      <c r="H109" s="20">
        <v>0</v>
      </c>
      <c r="I109" s="21">
        <v>2.91</v>
      </c>
      <c r="J109" s="30">
        <f t="shared" si="18"/>
        <v>2.6811</v>
      </c>
      <c r="K109" s="48">
        <f t="shared" si="19"/>
        <v>32.4711</v>
      </c>
      <c r="L109" s="48">
        <f t="shared" si="20"/>
        <v>129.8844</v>
      </c>
      <c r="M109" s="50"/>
    </row>
    <row r="110" ht="56.25" spans="1:13">
      <c r="A110" s="16">
        <v>20</v>
      </c>
      <c r="B110" s="22" t="s">
        <v>153</v>
      </c>
      <c r="C110" s="22" t="s">
        <v>155</v>
      </c>
      <c r="D110" s="23" t="s">
        <v>62</v>
      </c>
      <c r="E110" s="16">
        <v>3</v>
      </c>
      <c r="F110" s="20">
        <v>9.72</v>
      </c>
      <c r="G110" s="21">
        <v>22.26</v>
      </c>
      <c r="H110" s="20">
        <v>0</v>
      </c>
      <c r="I110" s="21">
        <v>2.91</v>
      </c>
      <c r="J110" s="30">
        <f t="shared" si="18"/>
        <v>3.1401</v>
      </c>
      <c r="K110" s="48">
        <f t="shared" si="19"/>
        <v>38.0301</v>
      </c>
      <c r="L110" s="48">
        <f t="shared" si="20"/>
        <v>114.0903</v>
      </c>
      <c r="M110" s="50"/>
    </row>
    <row r="111" ht="56.25" spans="1:13">
      <c r="A111" s="16">
        <v>21</v>
      </c>
      <c r="B111" s="22" t="s">
        <v>153</v>
      </c>
      <c r="C111" s="22" t="s">
        <v>202</v>
      </c>
      <c r="D111" s="23" t="s">
        <v>62</v>
      </c>
      <c r="E111" s="16">
        <v>2</v>
      </c>
      <c r="F111" s="20">
        <v>10.67</v>
      </c>
      <c r="G111" s="21">
        <v>42.94</v>
      </c>
      <c r="H111" s="20">
        <v>0</v>
      </c>
      <c r="I111" s="21">
        <v>3.33</v>
      </c>
      <c r="J111" s="30">
        <f t="shared" si="18"/>
        <v>5.1246</v>
      </c>
      <c r="K111" s="48">
        <f t="shared" si="19"/>
        <v>62.0646</v>
      </c>
      <c r="L111" s="48">
        <f t="shared" si="20"/>
        <v>124.1292</v>
      </c>
      <c r="M111" s="50"/>
    </row>
    <row r="112" ht="45" spans="1:13">
      <c r="A112" s="16">
        <v>22</v>
      </c>
      <c r="B112" s="22" t="s">
        <v>157</v>
      </c>
      <c r="C112" s="22" t="s">
        <v>203</v>
      </c>
      <c r="D112" s="23" t="s">
        <v>62</v>
      </c>
      <c r="E112" s="16">
        <v>2</v>
      </c>
      <c r="F112" s="20">
        <v>7.93</v>
      </c>
      <c r="G112" s="21">
        <v>21.95</v>
      </c>
      <c r="H112" s="20">
        <v>0</v>
      </c>
      <c r="I112" s="21">
        <v>2.5</v>
      </c>
      <c r="J112" s="30">
        <f t="shared" si="18"/>
        <v>2.9142</v>
      </c>
      <c r="K112" s="48">
        <f t="shared" si="19"/>
        <v>35.2942</v>
      </c>
      <c r="L112" s="48">
        <f t="shared" si="20"/>
        <v>70.5884</v>
      </c>
      <c r="M112" s="50"/>
    </row>
    <row r="113" ht="38.1" customHeight="1" spans="1:13">
      <c r="A113" s="16">
        <v>23</v>
      </c>
      <c r="B113" s="22" t="s">
        <v>159</v>
      </c>
      <c r="C113" s="22" t="s">
        <v>160</v>
      </c>
      <c r="D113" s="23" t="s">
        <v>57</v>
      </c>
      <c r="E113" s="16">
        <v>80</v>
      </c>
      <c r="F113" s="20">
        <v>2.23</v>
      </c>
      <c r="G113" s="21">
        <v>10.45</v>
      </c>
      <c r="H113" s="20">
        <v>0.1</v>
      </c>
      <c r="I113" s="21">
        <v>0.75</v>
      </c>
      <c r="J113" s="30">
        <f t="shared" si="18"/>
        <v>1.2177</v>
      </c>
      <c r="K113" s="48">
        <f t="shared" si="19"/>
        <v>14.7477</v>
      </c>
      <c r="L113" s="48">
        <f t="shared" si="20"/>
        <v>1179.816</v>
      </c>
      <c r="M113" s="50"/>
    </row>
    <row r="114" ht="38.1" customHeight="1" spans="1:13">
      <c r="A114" s="16">
        <v>24</v>
      </c>
      <c r="B114" s="22" t="s">
        <v>159</v>
      </c>
      <c r="C114" s="22" t="s">
        <v>161</v>
      </c>
      <c r="D114" s="23" t="s">
        <v>57</v>
      </c>
      <c r="E114" s="16">
        <v>30</v>
      </c>
      <c r="F114" s="20">
        <v>2.23</v>
      </c>
      <c r="G114" s="21">
        <v>15.6</v>
      </c>
      <c r="H114" s="20">
        <v>0.1</v>
      </c>
      <c r="I114" s="21">
        <v>0.75</v>
      </c>
      <c r="J114" s="30">
        <f t="shared" si="18"/>
        <v>1.6812</v>
      </c>
      <c r="K114" s="48">
        <f t="shared" si="19"/>
        <v>20.3612</v>
      </c>
      <c r="L114" s="48">
        <f t="shared" si="20"/>
        <v>610.836</v>
      </c>
      <c r="M114" s="50"/>
    </row>
    <row r="115" ht="38.1" customHeight="1" spans="1:13">
      <c r="A115" s="16">
        <v>25</v>
      </c>
      <c r="B115" s="22" t="s">
        <v>162</v>
      </c>
      <c r="C115" s="22" t="s">
        <v>163</v>
      </c>
      <c r="D115" s="23" t="s">
        <v>57</v>
      </c>
      <c r="E115" s="16">
        <v>50</v>
      </c>
      <c r="F115" s="20">
        <v>1.06</v>
      </c>
      <c r="G115" s="21">
        <v>3.43</v>
      </c>
      <c r="H115" s="20">
        <v>0</v>
      </c>
      <c r="I115" s="21">
        <v>0.34</v>
      </c>
      <c r="J115" s="30">
        <f t="shared" si="18"/>
        <v>0.4347</v>
      </c>
      <c r="K115" s="48">
        <f t="shared" si="19"/>
        <v>5.2647</v>
      </c>
      <c r="L115" s="48">
        <f t="shared" si="20"/>
        <v>263.235</v>
      </c>
      <c r="M115" s="50"/>
    </row>
    <row r="116" ht="38.1" customHeight="1" spans="1:13">
      <c r="A116" s="16">
        <v>26</v>
      </c>
      <c r="B116" s="22" t="s">
        <v>162</v>
      </c>
      <c r="C116" s="22" t="s">
        <v>164</v>
      </c>
      <c r="D116" s="23" t="s">
        <v>57</v>
      </c>
      <c r="E116" s="16">
        <v>80</v>
      </c>
      <c r="F116" s="20">
        <v>0.94</v>
      </c>
      <c r="G116" s="21">
        <v>4.14</v>
      </c>
      <c r="H116" s="20">
        <v>0</v>
      </c>
      <c r="I116" s="21">
        <v>0.29</v>
      </c>
      <c r="J116" s="30">
        <f t="shared" si="18"/>
        <v>0.4833</v>
      </c>
      <c r="K116" s="48">
        <f t="shared" si="19"/>
        <v>5.8533</v>
      </c>
      <c r="L116" s="48">
        <f t="shared" si="20"/>
        <v>468.264</v>
      </c>
      <c r="M116" s="50"/>
    </row>
    <row r="117" ht="38.1" customHeight="1" spans="1:13">
      <c r="A117" s="16">
        <v>27</v>
      </c>
      <c r="B117" s="22" t="s">
        <v>162</v>
      </c>
      <c r="C117" s="22" t="s">
        <v>165</v>
      </c>
      <c r="D117" s="23" t="s">
        <v>57</v>
      </c>
      <c r="E117" s="16">
        <v>50</v>
      </c>
      <c r="F117" s="20">
        <v>0.94</v>
      </c>
      <c r="G117" s="21">
        <v>5.93</v>
      </c>
      <c r="H117" s="20">
        <v>0</v>
      </c>
      <c r="I117" s="21">
        <v>0.29</v>
      </c>
      <c r="J117" s="30">
        <f t="shared" si="18"/>
        <v>0.6444</v>
      </c>
      <c r="K117" s="48">
        <f t="shared" si="19"/>
        <v>7.8044</v>
      </c>
      <c r="L117" s="48">
        <f t="shared" si="20"/>
        <v>390.22</v>
      </c>
      <c r="M117" s="50"/>
    </row>
    <row r="118" ht="78.75" spans="1:13">
      <c r="A118" s="16">
        <v>28</v>
      </c>
      <c r="B118" s="22" t="s">
        <v>55</v>
      </c>
      <c r="C118" s="22" t="s">
        <v>204</v>
      </c>
      <c r="D118" s="23" t="s">
        <v>57</v>
      </c>
      <c r="E118" s="16">
        <v>10</v>
      </c>
      <c r="F118" s="24">
        <v>7.16</v>
      </c>
      <c r="G118" s="25">
        <v>82.25</v>
      </c>
      <c r="H118" s="24">
        <v>1.67</v>
      </c>
      <c r="I118" s="25">
        <v>2.47</v>
      </c>
      <c r="J118" s="30">
        <f t="shared" si="18"/>
        <v>8.4195</v>
      </c>
      <c r="K118" s="48">
        <f t="shared" si="19"/>
        <v>101.9695</v>
      </c>
      <c r="L118" s="48">
        <f t="shared" si="20"/>
        <v>1019.695</v>
      </c>
      <c r="M118" s="50" t="s">
        <v>58</v>
      </c>
    </row>
    <row r="119" ht="78.75" spans="1:13">
      <c r="A119" s="16">
        <v>29</v>
      </c>
      <c r="B119" s="22" t="s">
        <v>131</v>
      </c>
      <c r="C119" s="22" t="s">
        <v>205</v>
      </c>
      <c r="D119" s="23" t="s">
        <v>62</v>
      </c>
      <c r="E119" s="16">
        <v>2</v>
      </c>
      <c r="F119" s="24">
        <v>26.27</v>
      </c>
      <c r="G119" s="25">
        <v>46.79</v>
      </c>
      <c r="H119" s="20">
        <v>0</v>
      </c>
      <c r="I119" s="25">
        <v>7.48</v>
      </c>
      <c r="J119" s="30">
        <f t="shared" si="18"/>
        <v>7.2486</v>
      </c>
      <c r="K119" s="48">
        <f t="shared" si="19"/>
        <v>87.7886</v>
      </c>
      <c r="L119" s="48">
        <f t="shared" si="20"/>
        <v>175.5772</v>
      </c>
      <c r="M119" s="50"/>
    </row>
    <row r="120" ht="54" customHeight="1" spans="1:13">
      <c r="A120" s="16">
        <v>30</v>
      </c>
      <c r="B120" s="29" t="s">
        <v>168</v>
      </c>
      <c r="C120" s="29" t="s">
        <v>206</v>
      </c>
      <c r="D120" s="16" t="s">
        <v>122</v>
      </c>
      <c r="E120" s="16">
        <v>1</v>
      </c>
      <c r="F120" s="20">
        <v>50</v>
      </c>
      <c r="G120" s="21">
        <v>650</v>
      </c>
      <c r="H120" s="20">
        <v>0</v>
      </c>
      <c r="I120" s="21">
        <v>0</v>
      </c>
      <c r="J120" s="30">
        <f t="shared" si="18"/>
        <v>63</v>
      </c>
      <c r="K120" s="48">
        <f t="shared" si="19"/>
        <v>763</v>
      </c>
      <c r="L120" s="48">
        <f t="shared" si="20"/>
        <v>763</v>
      </c>
      <c r="M120" s="50"/>
    </row>
    <row r="121" ht="67.5" spans="1:13">
      <c r="A121" s="16">
        <v>31</v>
      </c>
      <c r="B121" s="29" t="s">
        <v>168</v>
      </c>
      <c r="C121" s="29" t="s">
        <v>207</v>
      </c>
      <c r="D121" s="16" t="s">
        <v>122</v>
      </c>
      <c r="E121" s="16">
        <v>1</v>
      </c>
      <c r="F121" s="20">
        <v>50</v>
      </c>
      <c r="G121" s="21">
        <v>550</v>
      </c>
      <c r="H121" s="20">
        <v>0</v>
      </c>
      <c r="I121" s="21">
        <v>0</v>
      </c>
      <c r="J121" s="30">
        <f t="shared" si="18"/>
        <v>54</v>
      </c>
      <c r="K121" s="48">
        <f t="shared" si="19"/>
        <v>654</v>
      </c>
      <c r="L121" s="48">
        <f t="shared" si="20"/>
        <v>654</v>
      </c>
      <c r="M121" s="50"/>
    </row>
    <row r="122" ht="44.1" customHeight="1" spans="1:13">
      <c r="A122" s="16">
        <v>32</v>
      </c>
      <c r="B122" s="29" t="s">
        <v>208</v>
      </c>
      <c r="C122" s="29" t="s">
        <v>209</v>
      </c>
      <c r="D122" s="16" t="s">
        <v>122</v>
      </c>
      <c r="E122" s="16">
        <v>3</v>
      </c>
      <c r="F122" s="20">
        <v>200</v>
      </c>
      <c r="G122" s="21">
        <v>1600</v>
      </c>
      <c r="H122" s="20">
        <v>0</v>
      </c>
      <c r="I122" s="21">
        <v>0</v>
      </c>
      <c r="J122" s="30">
        <f t="shared" si="18"/>
        <v>162</v>
      </c>
      <c r="K122" s="48">
        <f t="shared" si="19"/>
        <v>1962</v>
      </c>
      <c r="L122" s="48">
        <f t="shared" si="20"/>
        <v>5886</v>
      </c>
      <c r="M122" s="50"/>
    </row>
    <row r="123" ht="41.1" customHeight="1" spans="1:13">
      <c r="A123" s="36" t="s">
        <v>210</v>
      </c>
      <c r="B123" s="17" t="s">
        <v>211</v>
      </c>
      <c r="C123" s="18"/>
      <c r="D123" s="19"/>
      <c r="E123" s="16"/>
      <c r="F123" s="20"/>
      <c r="G123" s="21"/>
      <c r="H123" s="20"/>
      <c r="I123" s="21"/>
      <c r="J123" s="30"/>
      <c r="K123" s="48"/>
      <c r="L123" s="49">
        <f>SUM(L124:L167)</f>
        <v>684005.5527</v>
      </c>
      <c r="M123" s="50"/>
    </row>
    <row r="124" ht="99" customHeight="1" spans="1:15">
      <c r="A124" s="16">
        <v>1</v>
      </c>
      <c r="B124" s="22" t="s">
        <v>89</v>
      </c>
      <c r="C124" s="22" t="s">
        <v>212</v>
      </c>
      <c r="D124" s="23" t="s">
        <v>91</v>
      </c>
      <c r="E124" s="23">
        <v>2</v>
      </c>
      <c r="F124" s="24">
        <v>2515.36</v>
      </c>
      <c r="G124" s="24">
        <v>34081.68</v>
      </c>
      <c r="H124" s="24">
        <v>747.61</v>
      </c>
      <c r="I124" s="25">
        <v>720.7</v>
      </c>
      <c r="J124" s="30">
        <f>(F124+G124+H124+I124)*$J$4</f>
        <v>3425.8815</v>
      </c>
      <c r="K124" s="48">
        <f>F124+G124+H124+I124+J124</f>
        <v>41491.2315</v>
      </c>
      <c r="L124" s="48">
        <f>K124*E124</f>
        <v>82982.463</v>
      </c>
      <c r="M124" s="50" t="s">
        <v>92</v>
      </c>
      <c r="N124" s="9">
        <f>SUM(L124:L143)</f>
        <v>635584.1448</v>
      </c>
      <c r="O124" s="9">
        <f>N124/37110.2</f>
        <v>17.1269393536009</v>
      </c>
    </row>
    <row r="125" ht="56.25" spans="1:15">
      <c r="A125" s="16">
        <v>2</v>
      </c>
      <c r="B125" s="22" t="s">
        <v>93</v>
      </c>
      <c r="C125" s="22" t="s">
        <v>213</v>
      </c>
      <c r="D125" s="23" t="s">
        <v>91</v>
      </c>
      <c r="E125" s="16">
        <v>1</v>
      </c>
      <c r="F125" s="24">
        <v>1935.15</v>
      </c>
      <c r="G125" s="24">
        <v>33813.62</v>
      </c>
      <c r="H125" s="24">
        <v>307.12</v>
      </c>
      <c r="I125" s="25">
        <v>598.15</v>
      </c>
      <c r="J125" s="30">
        <f t="shared" ref="J125:J167" si="21">(F125+G125+H125+I125)*$J$4</f>
        <v>3298.8636</v>
      </c>
      <c r="K125" s="48">
        <f t="shared" ref="K125:K167" si="22">F125+G125+H125+I125+J125</f>
        <v>39952.9036</v>
      </c>
      <c r="L125" s="48">
        <f t="shared" ref="L125:L167" si="23">K125*E125</f>
        <v>39952.9036</v>
      </c>
      <c r="M125" s="50" t="s">
        <v>95</v>
      </c>
      <c r="O125" s="9">
        <f>O124/1.4</f>
        <v>12.2335281097149</v>
      </c>
    </row>
    <row r="126" ht="56.25" spans="1:13">
      <c r="A126" s="16">
        <v>3</v>
      </c>
      <c r="B126" s="22" t="s">
        <v>93</v>
      </c>
      <c r="C126" s="22" t="s">
        <v>214</v>
      </c>
      <c r="D126" s="23" t="s">
        <v>91</v>
      </c>
      <c r="E126" s="16">
        <v>1</v>
      </c>
      <c r="F126" s="24">
        <v>901.35</v>
      </c>
      <c r="G126" s="24">
        <v>22557.92</v>
      </c>
      <c r="H126" s="24">
        <v>222.93</v>
      </c>
      <c r="I126" s="25">
        <v>284.95</v>
      </c>
      <c r="J126" s="30">
        <f t="shared" si="21"/>
        <v>2157.0435</v>
      </c>
      <c r="K126" s="48">
        <f t="shared" si="22"/>
        <v>26124.1935</v>
      </c>
      <c r="L126" s="48">
        <f t="shared" si="23"/>
        <v>26124.1935</v>
      </c>
      <c r="M126" s="50" t="s">
        <v>95</v>
      </c>
    </row>
    <row r="127" ht="67.5" spans="1:13">
      <c r="A127" s="16">
        <v>4</v>
      </c>
      <c r="B127" s="22" t="s">
        <v>93</v>
      </c>
      <c r="C127" s="22" t="s">
        <v>215</v>
      </c>
      <c r="D127" s="23" t="s">
        <v>91</v>
      </c>
      <c r="E127" s="16">
        <v>4</v>
      </c>
      <c r="F127" s="24">
        <v>1935.15</v>
      </c>
      <c r="G127" s="24">
        <v>32563.62</v>
      </c>
      <c r="H127" s="24">
        <v>307.12</v>
      </c>
      <c r="I127" s="25">
        <v>598.15</v>
      </c>
      <c r="J127" s="30">
        <f t="shared" si="21"/>
        <v>3186.3636</v>
      </c>
      <c r="K127" s="48">
        <f t="shared" si="22"/>
        <v>38590.4036</v>
      </c>
      <c r="L127" s="48">
        <f t="shared" si="23"/>
        <v>154361.6144</v>
      </c>
      <c r="M127" s="50" t="s">
        <v>95</v>
      </c>
    </row>
    <row r="128" ht="56.25" spans="1:13">
      <c r="A128" s="16">
        <v>5</v>
      </c>
      <c r="B128" s="22" t="s">
        <v>93</v>
      </c>
      <c r="C128" s="22" t="s">
        <v>216</v>
      </c>
      <c r="D128" s="23" t="s">
        <v>91</v>
      </c>
      <c r="E128" s="16">
        <v>1</v>
      </c>
      <c r="F128" s="24">
        <v>1935.15</v>
      </c>
      <c r="G128" s="24">
        <v>32563.62</v>
      </c>
      <c r="H128" s="24">
        <v>307.12</v>
      </c>
      <c r="I128" s="25">
        <v>598.15</v>
      </c>
      <c r="J128" s="30">
        <f t="shared" si="21"/>
        <v>3186.3636</v>
      </c>
      <c r="K128" s="48">
        <f t="shared" si="22"/>
        <v>38590.4036</v>
      </c>
      <c r="L128" s="48">
        <f t="shared" si="23"/>
        <v>38590.4036</v>
      </c>
      <c r="M128" s="50" t="s">
        <v>95</v>
      </c>
    </row>
    <row r="129" ht="56.25" spans="1:13">
      <c r="A129" s="16">
        <v>6</v>
      </c>
      <c r="B129" s="22" t="s">
        <v>93</v>
      </c>
      <c r="C129" s="22" t="s">
        <v>217</v>
      </c>
      <c r="D129" s="23" t="s">
        <v>91</v>
      </c>
      <c r="E129" s="16">
        <v>1</v>
      </c>
      <c r="F129" s="24">
        <v>572.36</v>
      </c>
      <c r="G129" s="24">
        <v>22553.21</v>
      </c>
      <c r="H129" s="24">
        <v>188.35</v>
      </c>
      <c r="I129" s="25">
        <v>185.25</v>
      </c>
      <c r="J129" s="30">
        <f t="shared" si="21"/>
        <v>2114.9253</v>
      </c>
      <c r="K129" s="48">
        <f t="shared" si="22"/>
        <v>25614.0953</v>
      </c>
      <c r="L129" s="48">
        <f t="shared" si="23"/>
        <v>25614.0953</v>
      </c>
      <c r="M129" s="50" t="s">
        <v>95</v>
      </c>
    </row>
    <row r="130" ht="56.25" spans="1:13">
      <c r="A130" s="16">
        <v>7</v>
      </c>
      <c r="B130" s="22" t="s">
        <v>93</v>
      </c>
      <c r="C130" s="22" t="s">
        <v>218</v>
      </c>
      <c r="D130" s="23" t="s">
        <v>91</v>
      </c>
      <c r="E130" s="16">
        <v>1</v>
      </c>
      <c r="F130" s="24">
        <v>901.35</v>
      </c>
      <c r="G130" s="24">
        <v>22557.92</v>
      </c>
      <c r="H130" s="24">
        <v>222.93</v>
      </c>
      <c r="I130" s="25">
        <v>284.95</v>
      </c>
      <c r="J130" s="30">
        <f t="shared" si="21"/>
        <v>2157.0435</v>
      </c>
      <c r="K130" s="48">
        <f t="shared" si="22"/>
        <v>26124.1935</v>
      </c>
      <c r="L130" s="48">
        <f t="shared" si="23"/>
        <v>26124.1935</v>
      </c>
      <c r="M130" s="50" t="s">
        <v>95</v>
      </c>
    </row>
    <row r="131" ht="56.25" spans="1:13">
      <c r="A131" s="16">
        <v>8</v>
      </c>
      <c r="B131" s="22" t="s">
        <v>93</v>
      </c>
      <c r="C131" s="22" t="s">
        <v>219</v>
      </c>
      <c r="D131" s="23" t="s">
        <v>91</v>
      </c>
      <c r="E131" s="16">
        <v>1</v>
      </c>
      <c r="F131" s="24">
        <v>1935.15</v>
      </c>
      <c r="G131" s="24">
        <v>33813.62</v>
      </c>
      <c r="H131" s="24">
        <v>307.12</v>
      </c>
      <c r="I131" s="25">
        <v>598.15</v>
      </c>
      <c r="J131" s="30">
        <f t="shared" si="21"/>
        <v>3298.8636</v>
      </c>
      <c r="K131" s="48">
        <f t="shared" si="22"/>
        <v>39952.9036</v>
      </c>
      <c r="L131" s="48">
        <f t="shared" si="23"/>
        <v>39952.9036</v>
      </c>
      <c r="M131" s="50" t="s">
        <v>95</v>
      </c>
    </row>
    <row r="132" ht="67.5" spans="1:13">
      <c r="A132" s="37">
        <v>9</v>
      </c>
      <c r="B132" s="26" t="s">
        <v>93</v>
      </c>
      <c r="C132" s="26" t="s">
        <v>220</v>
      </c>
      <c r="D132" s="38" t="s">
        <v>91</v>
      </c>
      <c r="E132" s="37">
        <v>0</v>
      </c>
      <c r="F132" s="40">
        <v>0</v>
      </c>
      <c r="G132" s="40">
        <v>0</v>
      </c>
      <c r="H132" s="40">
        <v>0</v>
      </c>
      <c r="I132" s="43">
        <v>0</v>
      </c>
      <c r="J132" s="52">
        <f t="shared" si="21"/>
        <v>0</v>
      </c>
      <c r="K132" s="53">
        <f t="shared" si="22"/>
        <v>0</v>
      </c>
      <c r="L132" s="53">
        <f t="shared" si="23"/>
        <v>0</v>
      </c>
      <c r="M132" s="50"/>
    </row>
    <row r="133" ht="67.5" spans="1:13">
      <c r="A133" s="37">
        <v>10</v>
      </c>
      <c r="B133" s="26" t="s">
        <v>93</v>
      </c>
      <c r="C133" s="26" t="s">
        <v>221</v>
      </c>
      <c r="D133" s="38" t="s">
        <v>91</v>
      </c>
      <c r="E133" s="37">
        <v>0</v>
      </c>
      <c r="F133" s="40">
        <v>0</v>
      </c>
      <c r="G133" s="40">
        <v>0</v>
      </c>
      <c r="H133" s="40">
        <v>0</v>
      </c>
      <c r="I133" s="43">
        <v>0</v>
      </c>
      <c r="J133" s="52">
        <f t="shared" si="21"/>
        <v>0</v>
      </c>
      <c r="K133" s="53">
        <f t="shared" si="22"/>
        <v>0</v>
      </c>
      <c r="L133" s="53">
        <f t="shared" si="23"/>
        <v>0</v>
      </c>
      <c r="M133" s="50"/>
    </row>
    <row r="134" ht="67.5" spans="1:13">
      <c r="A134" s="16">
        <v>11</v>
      </c>
      <c r="B134" s="22" t="s">
        <v>105</v>
      </c>
      <c r="C134" s="22" t="s">
        <v>200</v>
      </c>
      <c r="D134" s="23" t="s">
        <v>91</v>
      </c>
      <c r="E134" s="16">
        <v>1</v>
      </c>
      <c r="F134" s="24">
        <v>585.29</v>
      </c>
      <c r="G134" s="24">
        <v>6024.86</v>
      </c>
      <c r="H134" s="24">
        <v>51.33</v>
      </c>
      <c r="I134" s="25">
        <v>177.78</v>
      </c>
      <c r="J134" s="30">
        <f t="shared" si="21"/>
        <v>615.5334</v>
      </c>
      <c r="K134" s="48">
        <f t="shared" si="22"/>
        <v>7454.7934</v>
      </c>
      <c r="L134" s="48">
        <f t="shared" si="23"/>
        <v>7454.7934</v>
      </c>
      <c r="M134" s="50" t="s">
        <v>107</v>
      </c>
    </row>
    <row r="135" ht="56.25" spans="1:13">
      <c r="A135" s="16">
        <v>12</v>
      </c>
      <c r="B135" s="22" t="s">
        <v>109</v>
      </c>
      <c r="C135" s="22" t="s">
        <v>222</v>
      </c>
      <c r="D135" s="23" t="s">
        <v>91</v>
      </c>
      <c r="E135" s="16">
        <v>1</v>
      </c>
      <c r="F135" s="24">
        <v>863.41</v>
      </c>
      <c r="G135" s="25">
        <v>21804.18</v>
      </c>
      <c r="H135" s="24">
        <v>166.07</v>
      </c>
      <c r="I135" s="25">
        <v>276.23</v>
      </c>
      <c r="J135" s="30">
        <f t="shared" si="21"/>
        <v>2079.8901</v>
      </c>
      <c r="K135" s="48">
        <f t="shared" si="22"/>
        <v>25189.7801</v>
      </c>
      <c r="L135" s="48">
        <f t="shared" si="23"/>
        <v>25189.7801</v>
      </c>
      <c r="M135" s="50" t="s">
        <v>95</v>
      </c>
    </row>
    <row r="136" ht="56.25" spans="1:13">
      <c r="A136" s="16">
        <v>13</v>
      </c>
      <c r="B136" s="22" t="s">
        <v>109</v>
      </c>
      <c r="C136" s="22" t="s">
        <v>223</v>
      </c>
      <c r="D136" s="23" t="s">
        <v>91</v>
      </c>
      <c r="E136" s="16">
        <v>1</v>
      </c>
      <c r="F136" s="24">
        <v>863.41</v>
      </c>
      <c r="G136" s="25">
        <v>10365.18</v>
      </c>
      <c r="H136" s="24">
        <v>166.07</v>
      </c>
      <c r="I136" s="25">
        <v>276.23</v>
      </c>
      <c r="J136" s="30">
        <f t="shared" si="21"/>
        <v>1050.3801</v>
      </c>
      <c r="K136" s="48">
        <f t="shared" si="22"/>
        <v>12721.2701</v>
      </c>
      <c r="L136" s="48">
        <f t="shared" si="23"/>
        <v>12721.2701</v>
      </c>
      <c r="M136" s="50" t="s">
        <v>95</v>
      </c>
    </row>
    <row r="137" ht="56.25" spans="1:13">
      <c r="A137" s="16">
        <v>14</v>
      </c>
      <c r="B137" s="22" t="s">
        <v>109</v>
      </c>
      <c r="C137" s="22" t="s">
        <v>224</v>
      </c>
      <c r="D137" s="23" t="s">
        <v>91</v>
      </c>
      <c r="E137" s="16">
        <v>1</v>
      </c>
      <c r="F137" s="24">
        <v>863.41</v>
      </c>
      <c r="G137" s="25">
        <v>19839.18</v>
      </c>
      <c r="H137" s="24">
        <v>166.07</v>
      </c>
      <c r="I137" s="25">
        <v>276.23</v>
      </c>
      <c r="J137" s="30">
        <f t="shared" si="21"/>
        <v>1903.0401</v>
      </c>
      <c r="K137" s="48">
        <f t="shared" si="22"/>
        <v>23047.9301</v>
      </c>
      <c r="L137" s="48">
        <f t="shared" si="23"/>
        <v>23047.9301</v>
      </c>
      <c r="M137" s="50" t="s">
        <v>95</v>
      </c>
    </row>
    <row r="138" ht="56.25" spans="1:13">
      <c r="A138" s="16">
        <v>15</v>
      </c>
      <c r="B138" s="22" t="s">
        <v>109</v>
      </c>
      <c r="C138" s="22" t="s">
        <v>225</v>
      </c>
      <c r="D138" s="23" t="s">
        <v>91</v>
      </c>
      <c r="E138" s="16">
        <v>1</v>
      </c>
      <c r="F138" s="24">
        <v>863.41</v>
      </c>
      <c r="G138" s="25">
        <v>20727.18</v>
      </c>
      <c r="H138" s="24">
        <v>166.07</v>
      </c>
      <c r="I138" s="25">
        <v>276.23</v>
      </c>
      <c r="J138" s="30">
        <f t="shared" si="21"/>
        <v>1982.9601</v>
      </c>
      <c r="K138" s="48">
        <f t="shared" si="22"/>
        <v>24015.8501</v>
      </c>
      <c r="L138" s="48">
        <f t="shared" si="23"/>
        <v>24015.8501</v>
      </c>
      <c r="M138" s="50" t="s">
        <v>95</v>
      </c>
    </row>
    <row r="139" ht="56.25" spans="1:13">
      <c r="A139" s="16">
        <v>16</v>
      </c>
      <c r="B139" s="22" t="s">
        <v>109</v>
      </c>
      <c r="C139" s="22" t="s">
        <v>226</v>
      </c>
      <c r="D139" s="23" t="s">
        <v>91</v>
      </c>
      <c r="E139" s="16">
        <v>1</v>
      </c>
      <c r="F139" s="24">
        <v>863.41</v>
      </c>
      <c r="G139" s="25">
        <v>21150.18</v>
      </c>
      <c r="H139" s="24">
        <v>166.07</v>
      </c>
      <c r="I139" s="25">
        <v>276.23</v>
      </c>
      <c r="J139" s="30">
        <f t="shared" si="21"/>
        <v>2021.0301</v>
      </c>
      <c r="K139" s="48">
        <f t="shared" si="22"/>
        <v>24476.9201</v>
      </c>
      <c r="L139" s="48">
        <f t="shared" si="23"/>
        <v>24476.9201</v>
      </c>
      <c r="M139" s="50" t="s">
        <v>95</v>
      </c>
    </row>
    <row r="140" ht="56.25" spans="1:13">
      <c r="A140" s="16">
        <v>17</v>
      </c>
      <c r="B140" s="22" t="s">
        <v>109</v>
      </c>
      <c r="C140" s="22" t="s">
        <v>227</v>
      </c>
      <c r="D140" s="23" t="s">
        <v>91</v>
      </c>
      <c r="E140" s="16">
        <v>1</v>
      </c>
      <c r="F140" s="24">
        <v>863.41</v>
      </c>
      <c r="G140" s="25">
        <v>21804.18</v>
      </c>
      <c r="H140" s="24">
        <v>166.07</v>
      </c>
      <c r="I140" s="25">
        <v>276.23</v>
      </c>
      <c r="J140" s="30">
        <f t="shared" si="21"/>
        <v>2079.8901</v>
      </c>
      <c r="K140" s="48">
        <f t="shared" si="22"/>
        <v>25189.7801</v>
      </c>
      <c r="L140" s="48">
        <f t="shared" si="23"/>
        <v>25189.7801</v>
      </c>
      <c r="M140" s="50" t="s">
        <v>95</v>
      </c>
    </row>
    <row r="141" ht="56.25" spans="1:13">
      <c r="A141" s="16">
        <v>18</v>
      </c>
      <c r="B141" s="22" t="s">
        <v>109</v>
      </c>
      <c r="C141" s="22" t="s">
        <v>228</v>
      </c>
      <c r="D141" s="23" t="s">
        <v>91</v>
      </c>
      <c r="E141" s="16">
        <v>1</v>
      </c>
      <c r="F141" s="24">
        <v>863.41</v>
      </c>
      <c r="G141" s="25">
        <v>10365.18</v>
      </c>
      <c r="H141" s="24">
        <v>166.07</v>
      </c>
      <c r="I141" s="25">
        <v>276.23</v>
      </c>
      <c r="J141" s="30">
        <f t="shared" si="21"/>
        <v>1050.3801</v>
      </c>
      <c r="K141" s="48">
        <f t="shared" si="22"/>
        <v>12721.2701</v>
      </c>
      <c r="L141" s="48">
        <f t="shared" si="23"/>
        <v>12721.2701</v>
      </c>
      <c r="M141" s="50" t="s">
        <v>95</v>
      </c>
    </row>
    <row r="142" ht="56.25" spans="1:13">
      <c r="A142" s="16">
        <v>19</v>
      </c>
      <c r="B142" s="22" t="s">
        <v>109</v>
      </c>
      <c r="C142" s="22" t="s">
        <v>229</v>
      </c>
      <c r="D142" s="23" t="s">
        <v>91</v>
      </c>
      <c r="E142" s="16">
        <v>1</v>
      </c>
      <c r="F142" s="24">
        <v>863.41</v>
      </c>
      <c r="G142" s="25">
        <v>19839.18</v>
      </c>
      <c r="H142" s="24">
        <v>166.07</v>
      </c>
      <c r="I142" s="25">
        <v>276.23</v>
      </c>
      <c r="J142" s="30">
        <f t="shared" si="21"/>
        <v>1903.0401</v>
      </c>
      <c r="K142" s="48">
        <f t="shared" si="22"/>
        <v>23047.9301</v>
      </c>
      <c r="L142" s="48">
        <f t="shared" si="23"/>
        <v>23047.9301</v>
      </c>
      <c r="M142" s="50" t="s">
        <v>95</v>
      </c>
    </row>
    <row r="143" ht="56.25" spans="1:13">
      <c r="A143" s="16">
        <v>20</v>
      </c>
      <c r="B143" s="22" t="s">
        <v>109</v>
      </c>
      <c r="C143" s="22" t="s">
        <v>230</v>
      </c>
      <c r="D143" s="23" t="s">
        <v>91</v>
      </c>
      <c r="E143" s="16">
        <v>1</v>
      </c>
      <c r="F143" s="24">
        <v>863.41</v>
      </c>
      <c r="G143" s="25">
        <v>20727.18</v>
      </c>
      <c r="H143" s="24">
        <v>166.07</v>
      </c>
      <c r="I143" s="25">
        <v>276.23</v>
      </c>
      <c r="J143" s="30">
        <f t="shared" si="21"/>
        <v>1982.9601</v>
      </c>
      <c r="K143" s="48">
        <f t="shared" si="22"/>
        <v>24015.8501</v>
      </c>
      <c r="L143" s="48">
        <f t="shared" si="23"/>
        <v>24015.8501</v>
      </c>
      <c r="M143" s="50" t="s">
        <v>95</v>
      </c>
    </row>
    <row r="144" ht="38.1" customHeight="1" spans="1:13">
      <c r="A144" s="16">
        <v>21</v>
      </c>
      <c r="B144" s="22" t="s">
        <v>136</v>
      </c>
      <c r="C144" s="22" t="s">
        <v>137</v>
      </c>
      <c r="D144" s="23" t="s">
        <v>57</v>
      </c>
      <c r="E144" s="16">
        <v>110</v>
      </c>
      <c r="F144" s="24">
        <v>11.08</v>
      </c>
      <c r="G144" s="25">
        <v>28.81</v>
      </c>
      <c r="H144" s="24">
        <v>0.57</v>
      </c>
      <c r="I144" s="25">
        <v>3.33</v>
      </c>
      <c r="J144" s="30">
        <f t="shared" si="21"/>
        <v>3.9411</v>
      </c>
      <c r="K144" s="48">
        <f t="shared" si="22"/>
        <v>47.7311</v>
      </c>
      <c r="L144" s="48">
        <f t="shared" si="23"/>
        <v>5250.421</v>
      </c>
      <c r="M144" s="50"/>
    </row>
    <row r="145" ht="38.1" customHeight="1" spans="1:13">
      <c r="A145" s="16">
        <v>22</v>
      </c>
      <c r="B145" s="22" t="s">
        <v>138</v>
      </c>
      <c r="C145" s="22" t="s">
        <v>139</v>
      </c>
      <c r="D145" s="23" t="s">
        <v>62</v>
      </c>
      <c r="E145" s="16">
        <v>8</v>
      </c>
      <c r="F145" s="20">
        <v>10</v>
      </c>
      <c r="G145" s="21">
        <v>15</v>
      </c>
      <c r="H145" s="20">
        <v>0</v>
      </c>
      <c r="I145" s="21">
        <v>0</v>
      </c>
      <c r="J145" s="30">
        <f t="shared" si="21"/>
        <v>2.25</v>
      </c>
      <c r="K145" s="48">
        <f t="shared" si="22"/>
        <v>27.25</v>
      </c>
      <c r="L145" s="48">
        <f t="shared" si="23"/>
        <v>218</v>
      </c>
      <c r="M145" s="50"/>
    </row>
    <row r="146" ht="38.1" customHeight="1" spans="1:13">
      <c r="A146" s="16">
        <v>23</v>
      </c>
      <c r="B146" s="22" t="s">
        <v>140</v>
      </c>
      <c r="C146" s="22" t="s">
        <v>141</v>
      </c>
      <c r="D146" s="23" t="s">
        <v>142</v>
      </c>
      <c r="E146" s="16">
        <v>1</v>
      </c>
      <c r="F146" s="24">
        <v>842.97</v>
      </c>
      <c r="G146" s="25">
        <v>34.94</v>
      </c>
      <c r="H146" s="24">
        <v>222.29</v>
      </c>
      <c r="I146" s="25">
        <v>227.22</v>
      </c>
      <c r="J146" s="30">
        <f t="shared" si="21"/>
        <v>119.4678</v>
      </c>
      <c r="K146" s="48">
        <f t="shared" si="22"/>
        <v>1446.8878</v>
      </c>
      <c r="L146" s="48">
        <f t="shared" si="23"/>
        <v>1446.8878</v>
      </c>
      <c r="M146" s="50"/>
    </row>
    <row r="147" ht="45" spans="1:13">
      <c r="A147" s="16">
        <v>24</v>
      </c>
      <c r="B147" s="22" t="s">
        <v>143</v>
      </c>
      <c r="C147" s="22" t="s">
        <v>201</v>
      </c>
      <c r="D147" s="23" t="s">
        <v>91</v>
      </c>
      <c r="E147" s="16">
        <v>1</v>
      </c>
      <c r="F147" s="24">
        <v>180.27</v>
      </c>
      <c r="G147" s="25">
        <v>1626.64</v>
      </c>
      <c r="H147" s="20">
        <v>0</v>
      </c>
      <c r="I147" s="25">
        <v>54.42</v>
      </c>
      <c r="J147" s="30">
        <f t="shared" si="21"/>
        <v>167.5197</v>
      </c>
      <c r="K147" s="48">
        <f t="shared" si="22"/>
        <v>2028.8497</v>
      </c>
      <c r="L147" s="48">
        <f t="shared" si="23"/>
        <v>2028.8497</v>
      </c>
      <c r="M147" s="50"/>
    </row>
    <row r="148" ht="45" spans="1:13">
      <c r="A148" s="16">
        <v>25</v>
      </c>
      <c r="B148" s="22" t="s">
        <v>145</v>
      </c>
      <c r="C148" s="22" t="s">
        <v>146</v>
      </c>
      <c r="D148" s="23" t="s">
        <v>122</v>
      </c>
      <c r="E148" s="16">
        <v>16</v>
      </c>
      <c r="F148" s="24">
        <v>44.72</v>
      </c>
      <c r="G148" s="25">
        <v>88.1</v>
      </c>
      <c r="H148" s="20">
        <v>0</v>
      </c>
      <c r="I148" s="25">
        <v>13.71</v>
      </c>
      <c r="J148" s="30">
        <f t="shared" si="21"/>
        <v>13.1877</v>
      </c>
      <c r="K148" s="48">
        <f t="shared" si="22"/>
        <v>159.7177</v>
      </c>
      <c r="L148" s="48">
        <f t="shared" si="23"/>
        <v>2555.4832</v>
      </c>
      <c r="M148" s="50"/>
    </row>
    <row r="149" ht="45" spans="1:13">
      <c r="A149" s="16">
        <v>26</v>
      </c>
      <c r="B149" s="22" t="s">
        <v>145</v>
      </c>
      <c r="C149" s="22" t="s">
        <v>147</v>
      </c>
      <c r="D149" s="23" t="s">
        <v>122</v>
      </c>
      <c r="E149" s="16">
        <v>2</v>
      </c>
      <c r="F149" s="24">
        <v>22.39</v>
      </c>
      <c r="G149" s="25">
        <v>72.87</v>
      </c>
      <c r="H149" s="20">
        <v>0</v>
      </c>
      <c r="I149" s="25">
        <v>7.06</v>
      </c>
      <c r="J149" s="30">
        <f t="shared" si="21"/>
        <v>9.2088</v>
      </c>
      <c r="K149" s="48">
        <f t="shared" si="22"/>
        <v>111.5288</v>
      </c>
      <c r="L149" s="48">
        <f t="shared" si="23"/>
        <v>223.0576</v>
      </c>
      <c r="M149" s="50"/>
    </row>
    <row r="150" ht="45" spans="1:13">
      <c r="A150" s="16">
        <v>27</v>
      </c>
      <c r="B150" s="22" t="s">
        <v>145</v>
      </c>
      <c r="C150" s="22" t="s">
        <v>148</v>
      </c>
      <c r="D150" s="23" t="s">
        <v>122</v>
      </c>
      <c r="E150" s="16">
        <v>8</v>
      </c>
      <c r="F150" s="24">
        <v>27.47</v>
      </c>
      <c r="G150" s="25">
        <v>153.05</v>
      </c>
      <c r="H150" s="20">
        <v>0</v>
      </c>
      <c r="I150" s="25">
        <v>8.31</v>
      </c>
      <c r="J150" s="30">
        <f t="shared" si="21"/>
        <v>16.9947</v>
      </c>
      <c r="K150" s="48">
        <f t="shared" si="22"/>
        <v>205.8247</v>
      </c>
      <c r="L150" s="48">
        <f t="shared" si="23"/>
        <v>1646.5976</v>
      </c>
      <c r="M150" s="50"/>
    </row>
    <row r="151" ht="45" spans="1:13">
      <c r="A151" s="16">
        <v>28</v>
      </c>
      <c r="B151" s="22" t="s">
        <v>149</v>
      </c>
      <c r="C151" s="22" t="s">
        <v>150</v>
      </c>
      <c r="D151" s="23" t="s">
        <v>91</v>
      </c>
      <c r="E151" s="23">
        <v>2</v>
      </c>
      <c r="F151" s="24">
        <v>193.47</v>
      </c>
      <c r="G151" s="25">
        <v>702.04</v>
      </c>
      <c r="H151" s="24">
        <v>23.12</v>
      </c>
      <c r="I151" s="25">
        <v>66.88</v>
      </c>
      <c r="J151" s="30">
        <f t="shared" si="21"/>
        <v>88.6959</v>
      </c>
      <c r="K151" s="48">
        <f t="shared" si="22"/>
        <v>1074.2059</v>
      </c>
      <c r="L151" s="48">
        <f t="shared" si="23"/>
        <v>2148.4118</v>
      </c>
      <c r="M151" s="50"/>
    </row>
    <row r="152" ht="36" customHeight="1" spans="1:13">
      <c r="A152" s="16">
        <v>29</v>
      </c>
      <c r="B152" s="22" t="s">
        <v>151</v>
      </c>
      <c r="C152" s="22" t="s">
        <v>152</v>
      </c>
      <c r="D152" s="23" t="s">
        <v>91</v>
      </c>
      <c r="E152" s="16">
        <v>2</v>
      </c>
      <c r="F152" s="20">
        <v>500</v>
      </c>
      <c r="G152" s="21">
        <v>5500</v>
      </c>
      <c r="H152" s="20">
        <v>300</v>
      </c>
      <c r="I152" s="21">
        <v>200</v>
      </c>
      <c r="J152" s="30">
        <f t="shared" si="21"/>
        <v>585</v>
      </c>
      <c r="K152" s="48">
        <f t="shared" si="22"/>
        <v>7085</v>
      </c>
      <c r="L152" s="48">
        <f t="shared" si="23"/>
        <v>14170</v>
      </c>
      <c r="M152" s="50"/>
    </row>
    <row r="153" ht="56.25" spans="1:13">
      <c r="A153" s="16">
        <v>30</v>
      </c>
      <c r="B153" s="22" t="s">
        <v>153</v>
      </c>
      <c r="C153" s="22" t="s">
        <v>154</v>
      </c>
      <c r="D153" s="23" t="s">
        <v>62</v>
      </c>
      <c r="E153" s="16">
        <v>10</v>
      </c>
      <c r="F153" s="20">
        <v>9.72</v>
      </c>
      <c r="G153" s="21">
        <v>17.16</v>
      </c>
      <c r="H153" s="20">
        <v>0</v>
      </c>
      <c r="I153" s="21">
        <v>2.91</v>
      </c>
      <c r="J153" s="30">
        <f t="shared" si="21"/>
        <v>2.6811</v>
      </c>
      <c r="K153" s="48">
        <f t="shared" si="22"/>
        <v>32.4711</v>
      </c>
      <c r="L153" s="48">
        <f t="shared" si="23"/>
        <v>324.711</v>
      </c>
      <c r="M153" s="50"/>
    </row>
    <row r="154" ht="56.25" spans="1:13">
      <c r="A154" s="16">
        <v>31</v>
      </c>
      <c r="B154" s="22" t="s">
        <v>153</v>
      </c>
      <c r="C154" s="22" t="s">
        <v>155</v>
      </c>
      <c r="D154" s="23" t="s">
        <v>62</v>
      </c>
      <c r="E154" s="16">
        <v>8</v>
      </c>
      <c r="F154" s="20">
        <v>9.72</v>
      </c>
      <c r="G154" s="21">
        <v>22.26</v>
      </c>
      <c r="H154" s="20">
        <v>0</v>
      </c>
      <c r="I154" s="21">
        <v>2.91</v>
      </c>
      <c r="J154" s="30">
        <f t="shared" si="21"/>
        <v>3.1401</v>
      </c>
      <c r="K154" s="48">
        <f t="shared" si="22"/>
        <v>38.0301</v>
      </c>
      <c r="L154" s="48">
        <f t="shared" si="23"/>
        <v>304.2408</v>
      </c>
      <c r="M154" s="50"/>
    </row>
    <row r="155" ht="56.25" spans="1:13">
      <c r="A155" s="16">
        <v>32</v>
      </c>
      <c r="B155" s="22" t="s">
        <v>153</v>
      </c>
      <c r="C155" s="22" t="s">
        <v>202</v>
      </c>
      <c r="D155" s="23" t="s">
        <v>62</v>
      </c>
      <c r="E155" s="16">
        <v>2</v>
      </c>
      <c r="F155" s="20">
        <v>10.67</v>
      </c>
      <c r="G155" s="21">
        <v>42.94</v>
      </c>
      <c r="H155" s="20">
        <v>0</v>
      </c>
      <c r="I155" s="21">
        <v>3.33</v>
      </c>
      <c r="J155" s="30">
        <f t="shared" si="21"/>
        <v>5.1246</v>
      </c>
      <c r="K155" s="48">
        <f t="shared" si="22"/>
        <v>62.0646</v>
      </c>
      <c r="L155" s="48">
        <f t="shared" si="23"/>
        <v>124.1292</v>
      </c>
      <c r="M155" s="50"/>
    </row>
    <row r="156" ht="45" spans="1:13">
      <c r="A156" s="16">
        <v>33</v>
      </c>
      <c r="B156" s="22" t="s">
        <v>157</v>
      </c>
      <c r="C156" s="22" t="s">
        <v>231</v>
      </c>
      <c r="D156" s="23" t="s">
        <v>62</v>
      </c>
      <c r="E156" s="16">
        <v>1</v>
      </c>
      <c r="F156" s="20">
        <v>7.93</v>
      </c>
      <c r="G156" s="21">
        <v>21.95</v>
      </c>
      <c r="H156" s="20">
        <v>0</v>
      </c>
      <c r="I156" s="21">
        <v>2.5</v>
      </c>
      <c r="J156" s="30">
        <f t="shared" si="21"/>
        <v>2.9142</v>
      </c>
      <c r="K156" s="48">
        <f t="shared" si="22"/>
        <v>35.2942</v>
      </c>
      <c r="L156" s="48">
        <f t="shared" si="23"/>
        <v>35.2942</v>
      </c>
      <c r="M156" s="50"/>
    </row>
    <row r="157" ht="38.1" customHeight="1" spans="1:13">
      <c r="A157" s="16">
        <v>34</v>
      </c>
      <c r="B157" s="22" t="s">
        <v>159</v>
      </c>
      <c r="C157" s="22" t="s">
        <v>160</v>
      </c>
      <c r="D157" s="23" t="s">
        <v>57</v>
      </c>
      <c r="E157" s="16">
        <v>200</v>
      </c>
      <c r="F157" s="20">
        <v>2.23</v>
      </c>
      <c r="G157" s="21">
        <v>10.45</v>
      </c>
      <c r="H157" s="20">
        <v>0.1</v>
      </c>
      <c r="I157" s="21">
        <v>0.75</v>
      </c>
      <c r="J157" s="30">
        <f t="shared" si="21"/>
        <v>1.2177</v>
      </c>
      <c r="K157" s="48">
        <f t="shared" si="22"/>
        <v>14.7477</v>
      </c>
      <c r="L157" s="48">
        <f t="shared" si="23"/>
        <v>2949.54</v>
      </c>
      <c r="M157" s="50"/>
    </row>
    <row r="158" ht="38.1" customHeight="1" spans="1:13">
      <c r="A158" s="16">
        <v>35</v>
      </c>
      <c r="B158" s="22" t="s">
        <v>159</v>
      </c>
      <c r="C158" s="22" t="s">
        <v>161</v>
      </c>
      <c r="D158" s="23" t="s">
        <v>57</v>
      </c>
      <c r="E158" s="16">
        <v>150</v>
      </c>
      <c r="F158" s="20">
        <v>2.23</v>
      </c>
      <c r="G158" s="21">
        <v>15.6</v>
      </c>
      <c r="H158" s="20">
        <v>0.1</v>
      </c>
      <c r="I158" s="21">
        <v>0.75</v>
      </c>
      <c r="J158" s="30">
        <f t="shared" si="21"/>
        <v>1.6812</v>
      </c>
      <c r="K158" s="48">
        <f t="shared" si="22"/>
        <v>20.3612</v>
      </c>
      <c r="L158" s="48">
        <f t="shared" si="23"/>
        <v>3054.18</v>
      </c>
      <c r="M158" s="50"/>
    </row>
    <row r="159" ht="38.1" customHeight="1" spans="1:13">
      <c r="A159" s="16">
        <v>36</v>
      </c>
      <c r="B159" s="22" t="s">
        <v>162</v>
      </c>
      <c r="C159" s="22" t="s">
        <v>163</v>
      </c>
      <c r="D159" s="23" t="s">
        <v>57</v>
      </c>
      <c r="E159" s="16">
        <v>100</v>
      </c>
      <c r="F159" s="20">
        <v>1.06</v>
      </c>
      <c r="G159" s="21">
        <v>3.43</v>
      </c>
      <c r="H159" s="20">
        <v>0</v>
      </c>
      <c r="I159" s="21">
        <v>0.34</v>
      </c>
      <c r="J159" s="30">
        <f t="shared" si="21"/>
        <v>0.4347</v>
      </c>
      <c r="K159" s="48">
        <f t="shared" si="22"/>
        <v>5.2647</v>
      </c>
      <c r="L159" s="48">
        <f t="shared" si="23"/>
        <v>526.47</v>
      </c>
      <c r="M159" s="50"/>
    </row>
    <row r="160" ht="38.1" customHeight="1" spans="1:13">
      <c r="A160" s="16">
        <v>37</v>
      </c>
      <c r="B160" s="22" t="s">
        <v>162</v>
      </c>
      <c r="C160" s="22" t="s">
        <v>164</v>
      </c>
      <c r="D160" s="23" t="s">
        <v>57</v>
      </c>
      <c r="E160" s="16">
        <v>200</v>
      </c>
      <c r="F160" s="20">
        <v>0.94</v>
      </c>
      <c r="G160" s="21">
        <v>4.14</v>
      </c>
      <c r="H160" s="20">
        <v>0</v>
      </c>
      <c r="I160" s="21">
        <v>0.29</v>
      </c>
      <c r="J160" s="30">
        <f t="shared" si="21"/>
        <v>0.4833</v>
      </c>
      <c r="K160" s="48">
        <f t="shared" si="22"/>
        <v>5.8533</v>
      </c>
      <c r="L160" s="48">
        <f t="shared" si="23"/>
        <v>1170.66</v>
      </c>
      <c r="M160" s="50"/>
    </row>
    <row r="161" ht="38.1" customHeight="1" spans="1:13">
      <c r="A161" s="16">
        <v>38</v>
      </c>
      <c r="B161" s="22" t="s">
        <v>162</v>
      </c>
      <c r="C161" s="22" t="s">
        <v>165</v>
      </c>
      <c r="D161" s="23" t="s">
        <v>57</v>
      </c>
      <c r="E161" s="16">
        <v>150</v>
      </c>
      <c r="F161" s="20">
        <v>0.94</v>
      </c>
      <c r="G161" s="21">
        <v>5.93</v>
      </c>
      <c r="H161" s="20">
        <v>0</v>
      </c>
      <c r="I161" s="21">
        <v>0.29</v>
      </c>
      <c r="J161" s="30">
        <f t="shared" si="21"/>
        <v>0.6444</v>
      </c>
      <c r="K161" s="48">
        <f t="shared" si="22"/>
        <v>7.8044</v>
      </c>
      <c r="L161" s="48">
        <f t="shared" si="23"/>
        <v>1170.66</v>
      </c>
      <c r="M161" s="50"/>
    </row>
    <row r="162" ht="54" customHeight="1" spans="1:13">
      <c r="A162" s="16">
        <v>39</v>
      </c>
      <c r="B162" s="22" t="s">
        <v>55</v>
      </c>
      <c r="C162" s="22" t="s">
        <v>232</v>
      </c>
      <c r="D162" s="23" t="s">
        <v>57</v>
      </c>
      <c r="E162" s="16">
        <v>40</v>
      </c>
      <c r="F162" s="24">
        <v>10.77</v>
      </c>
      <c r="G162" s="25">
        <v>63.71</v>
      </c>
      <c r="H162" s="24">
        <v>2.72</v>
      </c>
      <c r="I162" s="25">
        <v>3.7</v>
      </c>
      <c r="J162" s="30">
        <f t="shared" si="21"/>
        <v>7.281</v>
      </c>
      <c r="K162" s="48">
        <f t="shared" si="22"/>
        <v>88.181</v>
      </c>
      <c r="L162" s="48">
        <f t="shared" si="23"/>
        <v>3527.24</v>
      </c>
      <c r="M162" s="50" t="s">
        <v>58</v>
      </c>
    </row>
    <row r="163" ht="78.75" spans="1:13">
      <c r="A163" s="16">
        <v>40</v>
      </c>
      <c r="B163" s="22" t="s">
        <v>55</v>
      </c>
      <c r="C163" s="22" t="s">
        <v>204</v>
      </c>
      <c r="D163" s="23" t="s">
        <v>57</v>
      </c>
      <c r="E163" s="16">
        <v>18</v>
      </c>
      <c r="F163" s="24">
        <v>3.98</v>
      </c>
      <c r="G163" s="25">
        <v>47.7</v>
      </c>
      <c r="H163" s="24">
        <v>0.93</v>
      </c>
      <c r="I163" s="25">
        <v>1.37</v>
      </c>
      <c r="J163" s="30">
        <f t="shared" si="21"/>
        <v>4.8582</v>
      </c>
      <c r="K163" s="48">
        <f t="shared" si="22"/>
        <v>58.8382</v>
      </c>
      <c r="L163" s="48">
        <f t="shared" si="23"/>
        <v>1059.0876</v>
      </c>
      <c r="M163" s="50" t="s">
        <v>58</v>
      </c>
    </row>
    <row r="164" ht="78.75" spans="1:13">
      <c r="A164" s="16">
        <v>41</v>
      </c>
      <c r="B164" s="22" t="s">
        <v>131</v>
      </c>
      <c r="C164" s="22" t="s">
        <v>233</v>
      </c>
      <c r="D164" s="23" t="s">
        <v>62</v>
      </c>
      <c r="E164" s="16">
        <v>4</v>
      </c>
      <c r="F164" s="24">
        <v>106.84</v>
      </c>
      <c r="G164" s="25">
        <v>485.71</v>
      </c>
      <c r="H164" s="20">
        <v>0</v>
      </c>
      <c r="I164" s="25">
        <v>31.15</v>
      </c>
      <c r="J164" s="30">
        <f t="shared" si="21"/>
        <v>56.133</v>
      </c>
      <c r="K164" s="48">
        <f t="shared" si="22"/>
        <v>679.833</v>
      </c>
      <c r="L164" s="48">
        <f t="shared" si="23"/>
        <v>2719.332</v>
      </c>
      <c r="M164" s="50"/>
    </row>
    <row r="165" ht="78.75" spans="1:13">
      <c r="A165" s="16">
        <v>42</v>
      </c>
      <c r="B165" s="22" t="s">
        <v>131</v>
      </c>
      <c r="C165" s="22" t="s">
        <v>205</v>
      </c>
      <c r="D165" s="23" t="s">
        <v>62</v>
      </c>
      <c r="E165" s="16">
        <v>4</v>
      </c>
      <c r="F165" s="24">
        <v>26.27</v>
      </c>
      <c r="G165" s="25">
        <v>46.79</v>
      </c>
      <c r="H165" s="20">
        <v>0</v>
      </c>
      <c r="I165" s="25">
        <v>7.48</v>
      </c>
      <c r="J165" s="30">
        <f t="shared" si="21"/>
        <v>7.2486</v>
      </c>
      <c r="K165" s="48">
        <f t="shared" si="22"/>
        <v>87.7886</v>
      </c>
      <c r="L165" s="48">
        <f t="shared" si="23"/>
        <v>351.1544</v>
      </c>
      <c r="M165" s="50"/>
    </row>
    <row r="166" ht="54" customHeight="1" spans="1:13">
      <c r="A166" s="16">
        <v>43</v>
      </c>
      <c r="B166" s="29" t="s">
        <v>168</v>
      </c>
      <c r="C166" s="29" t="s">
        <v>169</v>
      </c>
      <c r="D166" s="16" t="s">
        <v>122</v>
      </c>
      <c r="E166" s="16">
        <v>1</v>
      </c>
      <c r="F166" s="20">
        <v>50</v>
      </c>
      <c r="G166" s="21">
        <v>650</v>
      </c>
      <c r="H166" s="20">
        <v>0</v>
      </c>
      <c r="I166" s="21">
        <v>0</v>
      </c>
      <c r="J166" s="30">
        <f t="shared" si="21"/>
        <v>63</v>
      </c>
      <c r="K166" s="48">
        <f t="shared" si="22"/>
        <v>763</v>
      </c>
      <c r="L166" s="48">
        <f t="shared" si="23"/>
        <v>763</v>
      </c>
      <c r="M166" s="50"/>
    </row>
    <row r="167" ht="56.25" spans="1:13">
      <c r="A167" s="16">
        <v>44</v>
      </c>
      <c r="B167" s="29" t="s">
        <v>168</v>
      </c>
      <c r="C167" s="29" t="s">
        <v>170</v>
      </c>
      <c r="D167" s="16" t="s">
        <v>122</v>
      </c>
      <c r="E167" s="16">
        <v>1</v>
      </c>
      <c r="F167" s="20">
        <v>50</v>
      </c>
      <c r="G167" s="21">
        <v>550</v>
      </c>
      <c r="H167" s="20">
        <v>0</v>
      </c>
      <c r="I167" s="21">
        <v>0</v>
      </c>
      <c r="J167" s="30">
        <f t="shared" si="21"/>
        <v>54</v>
      </c>
      <c r="K167" s="48">
        <f t="shared" si="22"/>
        <v>654</v>
      </c>
      <c r="L167" s="48">
        <f t="shared" si="23"/>
        <v>654</v>
      </c>
      <c r="M167" s="50"/>
    </row>
    <row r="168" ht="41.1" customHeight="1" spans="1:15">
      <c r="A168" s="36" t="s">
        <v>234</v>
      </c>
      <c r="B168" s="17" t="s">
        <v>235</v>
      </c>
      <c r="C168" s="18"/>
      <c r="D168" s="19"/>
      <c r="E168" s="16"/>
      <c r="F168" s="20"/>
      <c r="G168" s="21"/>
      <c r="H168" s="20"/>
      <c r="I168" s="21"/>
      <c r="J168" s="30"/>
      <c r="K168" s="48"/>
      <c r="L168" s="49">
        <f>SUM(L169:L198)</f>
        <v>559159.810135</v>
      </c>
      <c r="M168" s="50"/>
      <c r="N168" s="9">
        <f>L168-L169-L170-L171</f>
        <v>391296.485635</v>
      </c>
      <c r="O168" s="9">
        <f>L168/37110.2</f>
        <v>15.0675504345167</v>
      </c>
    </row>
    <row r="169" ht="101.25" spans="1:15">
      <c r="A169" s="16">
        <v>1</v>
      </c>
      <c r="B169" s="22" t="s">
        <v>89</v>
      </c>
      <c r="C169" s="22" t="s">
        <v>236</v>
      </c>
      <c r="D169" s="23" t="s">
        <v>91</v>
      </c>
      <c r="E169" s="23">
        <v>1</v>
      </c>
      <c r="F169" s="24">
        <v>2363.62</v>
      </c>
      <c r="G169" s="24">
        <v>130946.68</v>
      </c>
      <c r="H169" s="24">
        <v>971.23</v>
      </c>
      <c r="I169" s="25">
        <v>721.52</v>
      </c>
      <c r="J169" s="30">
        <f>(F169+G169+H169+I169)*$J$4</f>
        <v>12150.2745</v>
      </c>
      <c r="K169" s="48">
        <f>F169+G169+H169+I169+J169</f>
        <v>147153.3245</v>
      </c>
      <c r="L169" s="48">
        <f>K169*E169</f>
        <v>147153.3245</v>
      </c>
      <c r="M169" s="50" t="s">
        <v>92</v>
      </c>
      <c r="N169" s="9">
        <f>N168/37110.2</f>
        <v>10.544176146585</v>
      </c>
      <c r="O169" s="9">
        <f>O168-N169</f>
        <v>4.5233742879317</v>
      </c>
    </row>
    <row r="170" ht="30" customHeight="1" spans="1:13">
      <c r="A170" s="16">
        <v>2</v>
      </c>
      <c r="B170" s="60" t="s">
        <v>237</v>
      </c>
      <c r="C170" s="60" t="s">
        <v>238</v>
      </c>
      <c r="D170" s="61" t="s">
        <v>239</v>
      </c>
      <c r="E170" s="62">
        <v>1</v>
      </c>
      <c r="F170" s="20">
        <v>3500</v>
      </c>
      <c r="G170" s="21">
        <v>8000</v>
      </c>
      <c r="H170" s="20">
        <v>1500</v>
      </c>
      <c r="I170" s="21">
        <v>500</v>
      </c>
      <c r="J170" s="30">
        <f t="shared" ref="J170:J198" si="24">(F170+G170+H170+I170)*$J$4</f>
        <v>1215</v>
      </c>
      <c r="K170" s="48">
        <f t="shared" ref="K170:K198" si="25">F170+G170+H170+I170+J170</f>
        <v>14715</v>
      </c>
      <c r="L170" s="48">
        <f t="shared" ref="L170:L198" si="26">K170*E170</f>
        <v>14715</v>
      </c>
      <c r="M170" s="50"/>
    </row>
    <row r="171" ht="51.95" customHeight="1" spans="1:13">
      <c r="A171" s="16">
        <v>3</v>
      </c>
      <c r="B171" s="60" t="s">
        <v>240</v>
      </c>
      <c r="C171" s="60" t="s">
        <v>241</v>
      </c>
      <c r="D171" s="61" t="s">
        <v>239</v>
      </c>
      <c r="E171" s="62">
        <v>1</v>
      </c>
      <c r="F171" s="20">
        <v>1500</v>
      </c>
      <c r="G171" s="21">
        <v>3500</v>
      </c>
      <c r="H171" s="20">
        <v>300</v>
      </c>
      <c r="I171" s="21">
        <v>200</v>
      </c>
      <c r="J171" s="30">
        <f t="shared" si="24"/>
        <v>495</v>
      </c>
      <c r="K171" s="48">
        <f t="shared" si="25"/>
        <v>5995</v>
      </c>
      <c r="L171" s="48">
        <f t="shared" si="26"/>
        <v>5995</v>
      </c>
      <c r="M171" s="50"/>
    </row>
    <row r="172" ht="63.95" customHeight="1" spans="1:13">
      <c r="A172" s="16">
        <v>4</v>
      </c>
      <c r="B172" s="60" t="s">
        <v>242</v>
      </c>
      <c r="C172" s="60" t="s">
        <v>243</v>
      </c>
      <c r="D172" s="61" t="s">
        <v>91</v>
      </c>
      <c r="E172" s="62">
        <v>1</v>
      </c>
      <c r="F172" s="24">
        <v>283.13</v>
      </c>
      <c r="G172" s="25">
        <v>4781.17</v>
      </c>
      <c r="H172" s="24">
        <v>91.93</v>
      </c>
      <c r="I172" s="25">
        <v>94.7</v>
      </c>
      <c r="J172" s="30">
        <f t="shared" si="24"/>
        <v>472.5837</v>
      </c>
      <c r="K172" s="48">
        <f t="shared" si="25"/>
        <v>5723.5137</v>
      </c>
      <c r="L172" s="48">
        <f t="shared" si="26"/>
        <v>5723.5137</v>
      </c>
      <c r="M172" s="50" t="s">
        <v>95</v>
      </c>
    </row>
    <row r="173" ht="60" customHeight="1" spans="1:13">
      <c r="A173" s="37">
        <v>5</v>
      </c>
      <c r="B173" s="63" t="s">
        <v>242</v>
      </c>
      <c r="C173" s="63" t="s">
        <v>244</v>
      </c>
      <c r="D173" s="64" t="s">
        <v>91</v>
      </c>
      <c r="E173" s="65">
        <v>0</v>
      </c>
      <c r="F173" s="39">
        <v>0</v>
      </c>
      <c r="G173" s="51">
        <v>0</v>
      </c>
      <c r="H173" s="39">
        <v>0</v>
      </c>
      <c r="I173" s="51">
        <v>0</v>
      </c>
      <c r="J173" s="52">
        <f t="shared" si="24"/>
        <v>0</v>
      </c>
      <c r="K173" s="53">
        <f t="shared" si="25"/>
        <v>0</v>
      </c>
      <c r="L173" s="53">
        <f t="shared" si="26"/>
        <v>0</v>
      </c>
      <c r="M173" s="54"/>
    </row>
    <row r="174" ht="51.95" customHeight="1" spans="1:13">
      <c r="A174" s="16">
        <v>6</v>
      </c>
      <c r="B174" s="60" t="s">
        <v>242</v>
      </c>
      <c r="C174" s="60" t="s">
        <v>245</v>
      </c>
      <c r="D174" s="61" t="s">
        <v>91</v>
      </c>
      <c r="E174" s="62">
        <v>1</v>
      </c>
      <c r="F174" s="24">
        <v>283.13</v>
      </c>
      <c r="G174" s="25">
        <v>4416.17</v>
      </c>
      <c r="H174" s="24">
        <v>91.93</v>
      </c>
      <c r="I174" s="25">
        <v>94.7</v>
      </c>
      <c r="J174" s="30">
        <f t="shared" si="24"/>
        <v>439.7337</v>
      </c>
      <c r="K174" s="48">
        <f t="shared" si="25"/>
        <v>5325.6637</v>
      </c>
      <c r="L174" s="48">
        <f t="shared" si="26"/>
        <v>5325.6637</v>
      </c>
      <c r="M174" s="50" t="s">
        <v>95</v>
      </c>
    </row>
    <row r="175" ht="51.95" customHeight="1" spans="1:13">
      <c r="A175" s="37">
        <v>7</v>
      </c>
      <c r="B175" s="63" t="s">
        <v>242</v>
      </c>
      <c r="C175" s="63" t="s">
        <v>246</v>
      </c>
      <c r="D175" s="64" t="s">
        <v>91</v>
      </c>
      <c r="E175" s="65">
        <v>0</v>
      </c>
      <c r="F175" s="39">
        <v>0</v>
      </c>
      <c r="G175" s="51">
        <v>0</v>
      </c>
      <c r="H175" s="39">
        <v>0</v>
      </c>
      <c r="I175" s="51">
        <v>0</v>
      </c>
      <c r="J175" s="52">
        <v>0</v>
      </c>
      <c r="K175" s="53">
        <f t="shared" si="25"/>
        <v>0</v>
      </c>
      <c r="L175" s="53">
        <f t="shared" si="26"/>
        <v>0</v>
      </c>
      <c r="M175" s="54"/>
    </row>
    <row r="176" ht="57.95" customHeight="1" spans="1:13">
      <c r="A176" s="37">
        <v>8</v>
      </c>
      <c r="B176" s="63" t="s">
        <v>242</v>
      </c>
      <c r="C176" s="63" t="s">
        <v>247</v>
      </c>
      <c r="D176" s="64" t="s">
        <v>91</v>
      </c>
      <c r="E176" s="65">
        <v>0</v>
      </c>
      <c r="F176" s="39">
        <v>0</v>
      </c>
      <c r="G176" s="51">
        <v>0</v>
      </c>
      <c r="H176" s="39">
        <v>0</v>
      </c>
      <c r="I176" s="51">
        <v>0</v>
      </c>
      <c r="J176" s="52">
        <f t="shared" si="24"/>
        <v>0</v>
      </c>
      <c r="K176" s="53">
        <f t="shared" si="25"/>
        <v>0</v>
      </c>
      <c r="L176" s="53">
        <f t="shared" si="26"/>
        <v>0</v>
      </c>
      <c r="M176" s="54"/>
    </row>
    <row r="177" ht="78" customHeight="1" spans="1:13">
      <c r="A177" s="37">
        <v>9</v>
      </c>
      <c r="B177" s="26" t="s">
        <v>182</v>
      </c>
      <c r="C177" s="26" t="s">
        <v>248</v>
      </c>
      <c r="D177" s="38" t="s">
        <v>91</v>
      </c>
      <c r="E177" s="37">
        <v>0</v>
      </c>
      <c r="F177" s="39">
        <v>0</v>
      </c>
      <c r="G177" s="51">
        <v>0</v>
      </c>
      <c r="H177" s="39">
        <v>0</v>
      </c>
      <c r="I177" s="51">
        <v>0</v>
      </c>
      <c r="J177" s="52">
        <f t="shared" si="24"/>
        <v>0</v>
      </c>
      <c r="K177" s="53">
        <f t="shared" si="25"/>
        <v>0</v>
      </c>
      <c r="L177" s="53">
        <f t="shared" si="26"/>
        <v>0</v>
      </c>
      <c r="M177" s="54"/>
    </row>
    <row r="178" ht="66.95" customHeight="1" spans="1:13">
      <c r="A178" s="37">
        <v>10</v>
      </c>
      <c r="B178" s="26" t="s">
        <v>182</v>
      </c>
      <c r="C178" s="26" t="s">
        <v>249</v>
      </c>
      <c r="D178" s="38" t="s">
        <v>91</v>
      </c>
      <c r="E178" s="37">
        <v>4</v>
      </c>
      <c r="F178" s="39">
        <v>180.27</v>
      </c>
      <c r="G178" s="51">
        <v>3324.64</v>
      </c>
      <c r="H178" s="40">
        <v>0</v>
      </c>
      <c r="I178" s="51">
        <v>54.42</v>
      </c>
      <c r="J178" s="52">
        <f t="shared" si="24"/>
        <v>320.3397</v>
      </c>
      <c r="K178" s="53">
        <f t="shared" si="25"/>
        <v>3879.6697</v>
      </c>
      <c r="L178" s="53">
        <f t="shared" si="26"/>
        <v>15518.6788</v>
      </c>
      <c r="M178" s="54" t="s">
        <v>95</v>
      </c>
    </row>
    <row r="179" ht="63" customHeight="1" spans="1:13">
      <c r="A179" s="37">
        <v>11</v>
      </c>
      <c r="B179" s="26" t="s">
        <v>182</v>
      </c>
      <c r="C179" s="26" t="s">
        <v>250</v>
      </c>
      <c r="D179" s="38" t="s">
        <v>91</v>
      </c>
      <c r="E179" s="37">
        <v>9</v>
      </c>
      <c r="F179" s="39">
        <v>180.27</v>
      </c>
      <c r="G179" s="51">
        <v>4392.64</v>
      </c>
      <c r="H179" s="40">
        <v>0</v>
      </c>
      <c r="I179" s="51">
        <v>54.42</v>
      </c>
      <c r="J179" s="52">
        <f t="shared" si="24"/>
        <v>416.4597</v>
      </c>
      <c r="K179" s="53">
        <f t="shared" si="25"/>
        <v>5043.7897</v>
      </c>
      <c r="L179" s="53">
        <f t="shared" si="26"/>
        <v>45394.1073</v>
      </c>
      <c r="M179" s="54" t="s">
        <v>95</v>
      </c>
    </row>
    <row r="180" ht="51.95" customHeight="1" spans="1:13">
      <c r="A180" s="16">
        <v>12</v>
      </c>
      <c r="B180" s="22" t="s">
        <v>68</v>
      </c>
      <c r="C180" s="22" t="s">
        <v>251</v>
      </c>
      <c r="D180" s="23" t="s">
        <v>57</v>
      </c>
      <c r="E180" s="16">
        <v>10</v>
      </c>
      <c r="F180" s="24">
        <v>25.42</v>
      </c>
      <c r="G180" s="25">
        <v>217.62</v>
      </c>
      <c r="H180" s="24">
        <v>0.9</v>
      </c>
      <c r="I180" s="25">
        <v>8.47</v>
      </c>
      <c r="J180" s="30">
        <f t="shared" si="24"/>
        <v>22.7169</v>
      </c>
      <c r="K180" s="48">
        <f t="shared" si="25"/>
        <v>275.1269</v>
      </c>
      <c r="L180" s="48">
        <f t="shared" si="26"/>
        <v>2751.269</v>
      </c>
      <c r="M180" s="50"/>
    </row>
    <row r="181" ht="51.95" customHeight="1" spans="1:13">
      <c r="A181" s="16">
        <v>13</v>
      </c>
      <c r="B181" s="22" t="s">
        <v>68</v>
      </c>
      <c r="C181" s="22" t="s">
        <v>252</v>
      </c>
      <c r="D181" s="23" t="s">
        <v>57</v>
      </c>
      <c r="E181" s="16">
        <v>44</v>
      </c>
      <c r="F181" s="24">
        <v>21.18</v>
      </c>
      <c r="G181" s="25">
        <v>181.35</v>
      </c>
      <c r="H181" s="24">
        <v>0.75</v>
      </c>
      <c r="I181" s="25">
        <v>7.07</v>
      </c>
      <c r="J181" s="30">
        <f t="shared" si="24"/>
        <v>18.9315</v>
      </c>
      <c r="K181" s="48">
        <f t="shared" si="25"/>
        <v>229.2815</v>
      </c>
      <c r="L181" s="48">
        <f t="shared" si="26"/>
        <v>10088.386</v>
      </c>
      <c r="M181" s="50"/>
    </row>
    <row r="182" ht="66.95" customHeight="1" spans="1:13">
      <c r="A182" s="16">
        <v>14</v>
      </c>
      <c r="B182" s="22" t="s">
        <v>68</v>
      </c>
      <c r="C182" s="22" t="s">
        <v>253</v>
      </c>
      <c r="D182" s="23" t="s">
        <v>57</v>
      </c>
      <c r="E182" s="16">
        <v>37</v>
      </c>
      <c r="F182" s="24">
        <v>8.47</v>
      </c>
      <c r="G182" s="25">
        <v>72.54</v>
      </c>
      <c r="H182" s="24">
        <v>0.3</v>
      </c>
      <c r="I182" s="25">
        <v>2.83</v>
      </c>
      <c r="J182" s="30">
        <f t="shared" si="24"/>
        <v>7.5726</v>
      </c>
      <c r="K182" s="48">
        <f t="shared" si="25"/>
        <v>91.7126</v>
      </c>
      <c r="L182" s="48">
        <f t="shared" si="26"/>
        <v>3393.3662</v>
      </c>
      <c r="M182" s="50"/>
    </row>
    <row r="183" ht="72" customHeight="1" spans="1:13">
      <c r="A183" s="16">
        <v>15</v>
      </c>
      <c r="B183" s="22" t="s">
        <v>68</v>
      </c>
      <c r="C183" s="22" t="s">
        <v>254</v>
      </c>
      <c r="D183" s="23" t="s">
        <v>57</v>
      </c>
      <c r="E183" s="16">
        <v>20</v>
      </c>
      <c r="F183" s="24">
        <v>63.85</v>
      </c>
      <c r="G183" s="25">
        <v>268.41</v>
      </c>
      <c r="H183" s="24">
        <v>0.77</v>
      </c>
      <c r="I183" s="25">
        <v>20.94</v>
      </c>
      <c r="J183" s="30">
        <f t="shared" si="24"/>
        <v>31.8573</v>
      </c>
      <c r="K183" s="48">
        <f t="shared" si="25"/>
        <v>385.8273</v>
      </c>
      <c r="L183" s="48">
        <f t="shared" si="26"/>
        <v>7716.546</v>
      </c>
      <c r="M183" s="50"/>
    </row>
    <row r="184" ht="69.95" customHeight="1" spans="1:13">
      <c r="A184" s="16">
        <v>16</v>
      </c>
      <c r="B184" s="22" t="s">
        <v>68</v>
      </c>
      <c r="C184" s="22" t="s">
        <v>255</v>
      </c>
      <c r="D184" s="23" t="s">
        <v>57</v>
      </c>
      <c r="E184" s="16">
        <v>55</v>
      </c>
      <c r="F184" s="24">
        <v>8.31</v>
      </c>
      <c r="G184" s="25">
        <v>93.16</v>
      </c>
      <c r="H184" s="24">
        <v>0.3</v>
      </c>
      <c r="I184" s="25">
        <v>2.87</v>
      </c>
      <c r="J184" s="30">
        <f t="shared" si="24"/>
        <v>9.4176</v>
      </c>
      <c r="K184" s="48">
        <f t="shared" si="25"/>
        <v>114.0576</v>
      </c>
      <c r="L184" s="48">
        <f t="shared" si="26"/>
        <v>6273.168</v>
      </c>
      <c r="M184" s="50"/>
    </row>
    <row r="185" ht="69" customHeight="1" spans="1:13">
      <c r="A185" s="16">
        <v>17</v>
      </c>
      <c r="B185" s="22" t="s">
        <v>68</v>
      </c>
      <c r="C185" s="22" t="s">
        <v>256</v>
      </c>
      <c r="D185" s="23" t="s">
        <v>57</v>
      </c>
      <c r="E185" s="16">
        <v>30</v>
      </c>
      <c r="F185" s="24">
        <v>5.54</v>
      </c>
      <c r="G185" s="25">
        <v>62.1</v>
      </c>
      <c r="H185" s="24">
        <v>0.2</v>
      </c>
      <c r="I185" s="25">
        <v>1.91</v>
      </c>
      <c r="J185" s="30">
        <f t="shared" si="24"/>
        <v>6.2775</v>
      </c>
      <c r="K185" s="48">
        <f t="shared" si="25"/>
        <v>76.0275</v>
      </c>
      <c r="L185" s="48">
        <f t="shared" si="26"/>
        <v>2280.825</v>
      </c>
      <c r="M185" s="50"/>
    </row>
    <row r="186" ht="45.95" customHeight="1" spans="1:13">
      <c r="A186" s="16">
        <v>18</v>
      </c>
      <c r="B186" s="29" t="s">
        <v>73</v>
      </c>
      <c r="C186" s="22" t="s">
        <v>257</v>
      </c>
      <c r="D186" s="16" t="s">
        <v>75</v>
      </c>
      <c r="E186" s="30">
        <v>282.24</v>
      </c>
      <c r="F186" s="24">
        <v>34.4</v>
      </c>
      <c r="G186" s="21">
        <v>0</v>
      </c>
      <c r="H186" s="24">
        <v>1.37</v>
      </c>
      <c r="I186" s="25">
        <v>14.95</v>
      </c>
      <c r="J186" s="30">
        <f t="shared" si="24"/>
        <v>4.5648</v>
      </c>
      <c r="K186" s="48">
        <f t="shared" si="25"/>
        <v>55.2848</v>
      </c>
      <c r="L186" s="48">
        <f t="shared" si="26"/>
        <v>15603.581952</v>
      </c>
      <c r="M186" s="50"/>
    </row>
    <row r="187" ht="39.95" customHeight="1" spans="1:13">
      <c r="A187" s="16">
        <v>19</v>
      </c>
      <c r="B187" s="31" t="s">
        <v>76</v>
      </c>
      <c r="C187" s="32" t="s">
        <v>258</v>
      </c>
      <c r="D187" s="16" t="s">
        <v>75</v>
      </c>
      <c r="E187" s="30">
        <v>282.24</v>
      </c>
      <c r="F187" s="24">
        <v>19.31</v>
      </c>
      <c r="G187" s="21">
        <v>0</v>
      </c>
      <c r="H187" s="24">
        <v>0.25</v>
      </c>
      <c r="I187" s="25">
        <v>8.82</v>
      </c>
      <c r="J187" s="30">
        <f t="shared" si="24"/>
        <v>2.5542</v>
      </c>
      <c r="K187" s="48">
        <f t="shared" si="25"/>
        <v>30.9342</v>
      </c>
      <c r="L187" s="48">
        <f t="shared" si="26"/>
        <v>8730.868608</v>
      </c>
      <c r="M187" s="50"/>
    </row>
    <row r="188" ht="63" customHeight="1" spans="1:13">
      <c r="A188" s="16">
        <v>20</v>
      </c>
      <c r="B188" s="66" t="s">
        <v>78</v>
      </c>
      <c r="C188" s="67" t="s">
        <v>259</v>
      </c>
      <c r="D188" s="68" t="s">
        <v>57</v>
      </c>
      <c r="E188" s="69">
        <v>17.2</v>
      </c>
      <c r="F188" s="24">
        <v>38.8</v>
      </c>
      <c r="G188" s="25">
        <v>65.97</v>
      </c>
      <c r="H188" s="24">
        <v>1.91</v>
      </c>
      <c r="I188" s="25">
        <v>12.09</v>
      </c>
      <c r="J188" s="30">
        <f t="shared" si="24"/>
        <v>10.6893</v>
      </c>
      <c r="K188" s="48">
        <f t="shared" si="25"/>
        <v>129.4593</v>
      </c>
      <c r="L188" s="48">
        <f t="shared" si="26"/>
        <v>2226.69996</v>
      </c>
      <c r="M188" s="50"/>
    </row>
    <row r="189" ht="63" customHeight="1" spans="1:13">
      <c r="A189" s="16">
        <v>21</v>
      </c>
      <c r="B189" s="66" t="s">
        <v>78</v>
      </c>
      <c r="C189" s="67" t="s">
        <v>260</v>
      </c>
      <c r="D189" s="68" t="s">
        <v>57</v>
      </c>
      <c r="E189" s="69">
        <v>73.9</v>
      </c>
      <c r="F189" s="24">
        <v>38.8</v>
      </c>
      <c r="G189" s="25">
        <v>49.47</v>
      </c>
      <c r="H189" s="24">
        <v>1.91</v>
      </c>
      <c r="I189" s="25">
        <v>12.09</v>
      </c>
      <c r="J189" s="30">
        <f t="shared" si="24"/>
        <v>9.2043</v>
      </c>
      <c r="K189" s="48">
        <f t="shared" si="25"/>
        <v>111.4743</v>
      </c>
      <c r="L189" s="48">
        <f t="shared" si="26"/>
        <v>8237.95077</v>
      </c>
      <c r="M189" s="50"/>
    </row>
    <row r="190" ht="63" customHeight="1" spans="1:13">
      <c r="A190" s="16">
        <v>22</v>
      </c>
      <c r="B190" s="66" t="s">
        <v>78</v>
      </c>
      <c r="C190" s="67" t="s">
        <v>261</v>
      </c>
      <c r="D190" s="68" t="s">
        <v>57</v>
      </c>
      <c r="E190" s="69">
        <v>132.2</v>
      </c>
      <c r="F190" s="24">
        <v>24.27</v>
      </c>
      <c r="G190" s="25">
        <v>34.82</v>
      </c>
      <c r="H190" s="24">
        <v>1.21</v>
      </c>
      <c r="I190" s="25">
        <v>7.56</v>
      </c>
      <c r="J190" s="30">
        <f t="shared" si="24"/>
        <v>6.1074</v>
      </c>
      <c r="K190" s="48">
        <f t="shared" si="25"/>
        <v>73.9674</v>
      </c>
      <c r="L190" s="48">
        <f t="shared" si="26"/>
        <v>9778.49028</v>
      </c>
      <c r="M190" s="50"/>
    </row>
    <row r="191" ht="60" customHeight="1" spans="1:13">
      <c r="A191" s="16">
        <v>23</v>
      </c>
      <c r="B191" s="66" t="s">
        <v>78</v>
      </c>
      <c r="C191" s="67" t="s">
        <v>262</v>
      </c>
      <c r="D191" s="68" t="s">
        <v>57</v>
      </c>
      <c r="E191" s="69">
        <v>47.8</v>
      </c>
      <c r="F191" s="24">
        <v>14.55</v>
      </c>
      <c r="G191" s="25">
        <v>18.46</v>
      </c>
      <c r="H191" s="24">
        <v>0.65</v>
      </c>
      <c r="I191" s="25">
        <v>4.52</v>
      </c>
      <c r="J191" s="30">
        <f t="shared" si="24"/>
        <v>3.4362</v>
      </c>
      <c r="K191" s="48">
        <f t="shared" si="25"/>
        <v>41.6162</v>
      </c>
      <c r="L191" s="48">
        <f t="shared" si="26"/>
        <v>1989.25436</v>
      </c>
      <c r="M191" s="50"/>
    </row>
    <row r="192" ht="63" customHeight="1" spans="1:13">
      <c r="A192" s="16">
        <v>24</v>
      </c>
      <c r="B192" s="66" t="s">
        <v>78</v>
      </c>
      <c r="C192" s="67" t="s">
        <v>263</v>
      </c>
      <c r="D192" s="68" t="s">
        <v>57</v>
      </c>
      <c r="E192" s="69">
        <v>424.7</v>
      </c>
      <c r="F192" s="24">
        <v>14.55</v>
      </c>
      <c r="G192" s="25">
        <v>14.76</v>
      </c>
      <c r="H192" s="24">
        <v>0.65</v>
      </c>
      <c r="I192" s="25">
        <v>4.52</v>
      </c>
      <c r="J192" s="30">
        <f t="shared" si="24"/>
        <v>3.1032</v>
      </c>
      <c r="K192" s="48">
        <f t="shared" si="25"/>
        <v>37.5832</v>
      </c>
      <c r="L192" s="48">
        <f t="shared" si="26"/>
        <v>15961.58504</v>
      </c>
      <c r="M192" s="50"/>
    </row>
    <row r="193" ht="87" customHeight="1" spans="1:13">
      <c r="A193" s="37">
        <v>25</v>
      </c>
      <c r="B193" s="70" t="s">
        <v>55</v>
      </c>
      <c r="C193" s="26" t="s">
        <v>264</v>
      </c>
      <c r="D193" s="38" t="s">
        <v>57</v>
      </c>
      <c r="E193" s="71">
        <v>193.85</v>
      </c>
      <c r="F193" s="39">
        <v>14.16</v>
      </c>
      <c r="G193" s="51">
        <v>553.98</v>
      </c>
      <c r="H193" s="39">
        <v>2.73</v>
      </c>
      <c r="I193" s="51">
        <v>4.82</v>
      </c>
      <c r="J193" s="52">
        <f t="shared" si="24"/>
        <v>51.8121</v>
      </c>
      <c r="K193" s="53">
        <f t="shared" si="25"/>
        <v>627.5021</v>
      </c>
      <c r="L193" s="53">
        <f t="shared" si="26"/>
        <v>121641.282085</v>
      </c>
      <c r="M193" s="54"/>
    </row>
    <row r="194" ht="78" customHeight="1" spans="1:13">
      <c r="A194" s="37">
        <v>26</v>
      </c>
      <c r="B194" s="70" t="s">
        <v>55</v>
      </c>
      <c r="C194" s="26" t="s">
        <v>265</v>
      </c>
      <c r="D194" s="38" t="s">
        <v>57</v>
      </c>
      <c r="E194" s="71">
        <v>577.2</v>
      </c>
      <c r="F194" s="39">
        <v>5.5</v>
      </c>
      <c r="G194" s="51">
        <v>131.85</v>
      </c>
      <c r="H194" s="39">
        <v>0.93</v>
      </c>
      <c r="I194" s="51">
        <v>1.83</v>
      </c>
      <c r="J194" s="52">
        <f t="shared" si="24"/>
        <v>12.6099</v>
      </c>
      <c r="K194" s="53">
        <f t="shared" si="25"/>
        <v>152.7199</v>
      </c>
      <c r="L194" s="53">
        <f t="shared" si="26"/>
        <v>88149.92628</v>
      </c>
      <c r="M194" s="54"/>
    </row>
    <row r="195" ht="72" customHeight="1" spans="1:13">
      <c r="A195" s="37">
        <v>27</v>
      </c>
      <c r="B195" s="70" t="s">
        <v>266</v>
      </c>
      <c r="C195" s="26" t="s">
        <v>267</v>
      </c>
      <c r="D195" s="38" t="s">
        <v>62</v>
      </c>
      <c r="E195" s="71">
        <v>4</v>
      </c>
      <c r="F195" s="39">
        <v>139.24</v>
      </c>
      <c r="G195" s="51">
        <v>250.14</v>
      </c>
      <c r="H195" s="40">
        <v>0</v>
      </c>
      <c r="I195" s="51">
        <v>40.71</v>
      </c>
      <c r="J195" s="52">
        <f t="shared" si="24"/>
        <v>38.7081</v>
      </c>
      <c r="K195" s="53">
        <f t="shared" si="25"/>
        <v>468.7981</v>
      </c>
      <c r="L195" s="53">
        <f t="shared" si="26"/>
        <v>1875.1924</v>
      </c>
      <c r="M195" s="54"/>
    </row>
    <row r="196" ht="72" customHeight="1" spans="1:13">
      <c r="A196" s="37">
        <v>28</v>
      </c>
      <c r="B196" s="70" t="s">
        <v>266</v>
      </c>
      <c r="C196" s="26" t="s">
        <v>268</v>
      </c>
      <c r="D196" s="38" t="s">
        <v>62</v>
      </c>
      <c r="E196" s="71">
        <v>24</v>
      </c>
      <c r="F196" s="39">
        <v>62.4</v>
      </c>
      <c r="G196" s="51">
        <v>76.21</v>
      </c>
      <c r="H196" s="40">
        <v>0</v>
      </c>
      <c r="I196" s="51">
        <v>18.28</v>
      </c>
      <c r="J196" s="52">
        <f t="shared" si="24"/>
        <v>14.1201</v>
      </c>
      <c r="K196" s="53">
        <f t="shared" si="25"/>
        <v>171.0101</v>
      </c>
      <c r="L196" s="53">
        <f t="shared" si="26"/>
        <v>4104.2424</v>
      </c>
      <c r="M196" s="54"/>
    </row>
    <row r="197" ht="72" customHeight="1" spans="1:13">
      <c r="A197" s="16">
        <v>29</v>
      </c>
      <c r="B197" s="66" t="s">
        <v>140</v>
      </c>
      <c r="C197" s="22" t="s">
        <v>269</v>
      </c>
      <c r="D197" s="23" t="s">
        <v>239</v>
      </c>
      <c r="E197" s="69">
        <v>1</v>
      </c>
      <c r="F197" s="20">
        <v>1500</v>
      </c>
      <c r="G197" s="21">
        <v>4500</v>
      </c>
      <c r="H197" s="20">
        <v>300</v>
      </c>
      <c r="I197" s="21">
        <v>200</v>
      </c>
      <c r="J197" s="30">
        <f t="shared" si="24"/>
        <v>585</v>
      </c>
      <c r="K197" s="48">
        <f t="shared" si="25"/>
        <v>7085</v>
      </c>
      <c r="L197" s="48">
        <f t="shared" si="26"/>
        <v>7085</v>
      </c>
      <c r="M197" s="50"/>
    </row>
    <row r="198" ht="29.1" customHeight="1" spans="1:13">
      <c r="A198" s="16">
        <v>30</v>
      </c>
      <c r="B198" s="22" t="s">
        <v>140</v>
      </c>
      <c r="C198" s="22" t="s">
        <v>141</v>
      </c>
      <c r="D198" s="23" t="s">
        <v>142</v>
      </c>
      <c r="E198" s="16">
        <v>1</v>
      </c>
      <c r="F198" s="24">
        <v>842.97</v>
      </c>
      <c r="G198" s="25">
        <v>34.94</v>
      </c>
      <c r="H198" s="24">
        <v>222.29</v>
      </c>
      <c r="I198" s="25">
        <v>227.22</v>
      </c>
      <c r="J198" s="30">
        <f t="shared" si="24"/>
        <v>119.4678</v>
      </c>
      <c r="K198" s="48">
        <f t="shared" si="25"/>
        <v>1446.8878</v>
      </c>
      <c r="L198" s="48">
        <f t="shared" si="26"/>
        <v>1446.8878</v>
      </c>
      <c r="M198" s="50"/>
    </row>
    <row r="199" s="2" customFormat="1" ht="21" customHeight="1" spans="1:16">
      <c r="A199" s="12" t="s">
        <v>29</v>
      </c>
      <c r="B199" s="17" t="s">
        <v>270</v>
      </c>
      <c r="C199" s="18"/>
      <c r="D199" s="12"/>
      <c r="E199" s="12"/>
      <c r="F199" s="72"/>
      <c r="G199" s="73"/>
      <c r="H199" s="72"/>
      <c r="I199" s="73"/>
      <c r="J199" s="88"/>
      <c r="K199" s="13"/>
      <c r="L199" s="49">
        <f>L200</f>
        <v>215209.797670192</v>
      </c>
      <c r="M199" s="89"/>
      <c r="N199" s="90"/>
      <c r="O199" s="91"/>
      <c r="P199" s="92"/>
    </row>
    <row r="200" s="2" customFormat="1" ht="27" customHeight="1" spans="1:16">
      <c r="A200" s="12">
        <v>4.1</v>
      </c>
      <c r="B200" s="74" t="s">
        <v>271</v>
      </c>
      <c r="C200" s="74"/>
      <c r="D200" s="29"/>
      <c r="E200" s="16"/>
      <c r="F200" s="72"/>
      <c r="G200" s="73"/>
      <c r="H200" s="72"/>
      <c r="I200" s="73"/>
      <c r="J200" s="88"/>
      <c r="K200" s="13"/>
      <c r="L200" s="49">
        <f>SUM(L201:L214)</f>
        <v>215209.797670192</v>
      </c>
      <c r="M200" s="89"/>
      <c r="N200" s="90"/>
      <c r="O200" s="91"/>
      <c r="P200" s="92"/>
    </row>
    <row r="201" s="2" customFormat="1" ht="171" spans="1:16">
      <c r="A201" s="12">
        <v>1</v>
      </c>
      <c r="B201" s="29" t="s">
        <v>272</v>
      </c>
      <c r="C201" s="29" t="s">
        <v>273</v>
      </c>
      <c r="D201" s="16" t="s">
        <v>57</v>
      </c>
      <c r="E201" s="16">
        <v>40.7</v>
      </c>
      <c r="F201" s="72">
        <v>200</v>
      </c>
      <c r="G201" s="73">
        <v>800</v>
      </c>
      <c r="H201" s="72">
        <v>69</v>
      </c>
      <c r="I201" s="21">
        <v>60</v>
      </c>
      <c r="J201" s="30">
        <f>(F201+G201+H201+I201)*$J$4</f>
        <v>101.61</v>
      </c>
      <c r="K201" s="48">
        <f>F201+G201+H201+I201+J201</f>
        <v>1230.61</v>
      </c>
      <c r="L201" s="48">
        <f t="shared" ref="L201:L214" si="27">K201*E201</f>
        <v>50085.827</v>
      </c>
      <c r="M201" s="89"/>
      <c r="N201" s="90"/>
      <c r="O201" s="91"/>
      <c r="P201" s="92"/>
    </row>
    <row r="202" s="2" customFormat="1" ht="171" spans="1:16">
      <c r="A202" s="12">
        <v>2</v>
      </c>
      <c r="B202" s="29" t="s">
        <v>274</v>
      </c>
      <c r="C202" s="29" t="s">
        <v>273</v>
      </c>
      <c r="D202" s="16" t="s">
        <v>57</v>
      </c>
      <c r="E202" s="16">
        <v>32.545</v>
      </c>
      <c r="F202" s="72">
        <v>80</v>
      </c>
      <c r="G202" s="73">
        <v>280</v>
      </c>
      <c r="H202" s="72">
        <v>35</v>
      </c>
      <c r="I202" s="21">
        <v>30</v>
      </c>
      <c r="J202" s="30">
        <f t="shared" ref="J202:J214" si="28">(F202+G202+H202+I202)*$J$4</f>
        <v>38.25</v>
      </c>
      <c r="K202" s="48">
        <f t="shared" ref="K202:K214" si="29">F202+G202+H202+I202+J202</f>
        <v>463.25</v>
      </c>
      <c r="L202" s="48">
        <f t="shared" si="27"/>
        <v>15076.47125</v>
      </c>
      <c r="M202" s="89"/>
      <c r="N202" s="90"/>
      <c r="O202" s="91"/>
      <c r="P202" s="92"/>
    </row>
    <row r="203" s="2" customFormat="1" ht="156.95" customHeight="1" spans="1:16">
      <c r="A203" s="12">
        <v>3</v>
      </c>
      <c r="B203" s="29" t="s">
        <v>275</v>
      </c>
      <c r="C203" s="29" t="s">
        <v>273</v>
      </c>
      <c r="D203" s="16" t="s">
        <v>57</v>
      </c>
      <c r="E203" s="30">
        <v>23.1</v>
      </c>
      <c r="F203" s="72">
        <v>180</v>
      </c>
      <c r="G203" s="73">
        <v>740</v>
      </c>
      <c r="H203" s="72">
        <v>60</v>
      </c>
      <c r="I203" s="21">
        <v>49</v>
      </c>
      <c r="J203" s="30">
        <f t="shared" si="28"/>
        <v>92.61</v>
      </c>
      <c r="K203" s="48">
        <f t="shared" si="29"/>
        <v>1121.61</v>
      </c>
      <c r="L203" s="48">
        <f t="shared" si="27"/>
        <v>25909.191</v>
      </c>
      <c r="M203" s="89"/>
      <c r="N203" s="90"/>
      <c r="O203" s="91"/>
      <c r="P203" s="92"/>
    </row>
    <row r="204" s="2" customFormat="1" ht="147" customHeight="1" spans="1:16">
      <c r="A204" s="12">
        <v>4</v>
      </c>
      <c r="B204" s="29" t="s">
        <v>276</v>
      </c>
      <c r="C204" s="29" t="s">
        <v>273</v>
      </c>
      <c r="D204" s="16" t="s">
        <v>57</v>
      </c>
      <c r="E204" s="30">
        <v>20</v>
      </c>
      <c r="F204" s="72">
        <v>180</v>
      </c>
      <c r="G204" s="73">
        <v>740</v>
      </c>
      <c r="H204" s="72">
        <v>60</v>
      </c>
      <c r="I204" s="21">
        <v>49</v>
      </c>
      <c r="J204" s="30">
        <f t="shared" si="28"/>
        <v>92.61</v>
      </c>
      <c r="K204" s="48">
        <f t="shared" si="29"/>
        <v>1121.61</v>
      </c>
      <c r="L204" s="48">
        <f t="shared" si="27"/>
        <v>22432.2</v>
      </c>
      <c r="M204" s="89"/>
      <c r="N204" s="90"/>
      <c r="O204" s="91"/>
      <c r="P204" s="92"/>
    </row>
    <row r="205" s="2" customFormat="1" ht="71.1" customHeight="1" spans="1:16">
      <c r="A205" s="12">
        <v>5</v>
      </c>
      <c r="B205" s="29" t="s">
        <v>277</v>
      </c>
      <c r="C205" s="29" t="s">
        <v>278</v>
      </c>
      <c r="D205" s="16" t="s">
        <v>279</v>
      </c>
      <c r="E205" s="30">
        <v>178.844</v>
      </c>
      <c r="F205" s="72">
        <v>10</v>
      </c>
      <c r="G205" s="73">
        <v>25</v>
      </c>
      <c r="H205" s="72">
        <v>2.8</v>
      </c>
      <c r="I205" s="21">
        <v>2.5</v>
      </c>
      <c r="J205" s="30">
        <f t="shared" si="28"/>
        <v>3.627</v>
      </c>
      <c r="K205" s="48">
        <f t="shared" si="29"/>
        <v>43.927</v>
      </c>
      <c r="L205" s="48">
        <f t="shared" si="27"/>
        <v>7856.080388</v>
      </c>
      <c r="M205" s="89"/>
      <c r="N205" s="90"/>
      <c r="O205" s="91"/>
      <c r="P205" s="92"/>
    </row>
    <row r="206" s="2" customFormat="1" ht="33" customHeight="1" spans="1:16">
      <c r="A206" s="12">
        <v>6</v>
      </c>
      <c r="B206" s="29" t="s">
        <v>280</v>
      </c>
      <c r="C206" s="29" t="s">
        <v>281</v>
      </c>
      <c r="D206" s="16" t="s">
        <v>279</v>
      </c>
      <c r="E206" s="30">
        <v>178.844</v>
      </c>
      <c r="F206" s="72">
        <v>8</v>
      </c>
      <c r="G206" s="73">
        <v>25</v>
      </c>
      <c r="H206" s="72">
        <v>2.6</v>
      </c>
      <c r="I206" s="21">
        <v>1.8</v>
      </c>
      <c r="J206" s="30">
        <f t="shared" si="28"/>
        <v>3.366</v>
      </c>
      <c r="K206" s="48">
        <f t="shared" si="29"/>
        <v>40.766</v>
      </c>
      <c r="L206" s="48">
        <f t="shared" si="27"/>
        <v>7290.754504</v>
      </c>
      <c r="M206" s="89"/>
      <c r="N206" s="90"/>
      <c r="O206" s="91"/>
      <c r="P206" s="92"/>
    </row>
    <row r="207" s="2" customFormat="1" ht="33" customHeight="1" spans="1:16">
      <c r="A207" s="12">
        <v>7</v>
      </c>
      <c r="B207" s="29" t="s">
        <v>282</v>
      </c>
      <c r="C207" s="29" t="s">
        <v>283</v>
      </c>
      <c r="D207" s="16" t="s">
        <v>279</v>
      </c>
      <c r="E207" s="30">
        <v>178.844</v>
      </c>
      <c r="F207" s="72">
        <v>11</v>
      </c>
      <c r="G207" s="73">
        <v>26</v>
      </c>
      <c r="H207" s="72">
        <v>2.8</v>
      </c>
      <c r="I207" s="21">
        <v>1.6</v>
      </c>
      <c r="J207" s="30">
        <f t="shared" si="28"/>
        <v>3.726</v>
      </c>
      <c r="K207" s="48">
        <f t="shared" si="29"/>
        <v>45.126</v>
      </c>
      <c r="L207" s="48">
        <f t="shared" si="27"/>
        <v>8070.514344</v>
      </c>
      <c r="M207" s="89"/>
      <c r="N207" s="90"/>
      <c r="O207" s="91"/>
      <c r="P207" s="92"/>
    </row>
    <row r="208" s="2" customFormat="1" ht="56.25" spans="1:16">
      <c r="A208" s="12">
        <v>8</v>
      </c>
      <c r="B208" s="29" t="s">
        <v>284</v>
      </c>
      <c r="C208" s="29" t="s">
        <v>285</v>
      </c>
      <c r="D208" s="16" t="s">
        <v>75</v>
      </c>
      <c r="E208" s="30">
        <v>10.7304</v>
      </c>
      <c r="F208" s="72">
        <v>100</v>
      </c>
      <c r="G208" s="73">
        <v>260</v>
      </c>
      <c r="H208" s="72">
        <v>38</v>
      </c>
      <c r="I208" s="21">
        <v>20</v>
      </c>
      <c r="J208" s="30">
        <f t="shared" si="28"/>
        <v>37.62</v>
      </c>
      <c r="K208" s="48">
        <f t="shared" si="29"/>
        <v>455.62</v>
      </c>
      <c r="L208" s="48">
        <f t="shared" si="27"/>
        <v>4888.984848</v>
      </c>
      <c r="M208" s="89"/>
      <c r="N208" s="90"/>
      <c r="O208" s="91"/>
      <c r="P208" s="92"/>
    </row>
    <row r="209" s="2" customFormat="1" ht="67.5" spans="1:16">
      <c r="A209" s="12">
        <v>9</v>
      </c>
      <c r="B209" s="29" t="s">
        <v>286</v>
      </c>
      <c r="C209" s="29" t="s">
        <v>287</v>
      </c>
      <c r="D209" s="16" t="s">
        <v>75</v>
      </c>
      <c r="E209" s="30">
        <v>26.826</v>
      </c>
      <c r="F209" s="72">
        <v>50</v>
      </c>
      <c r="G209" s="73">
        <v>170</v>
      </c>
      <c r="H209" s="72">
        <v>26</v>
      </c>
      <c r="I209" s="21">
        <v>18</v>
      </c>
      <c r="J209" s="30">
        <f t="shared" si="28"/>
        <v>23.76</v>
      </c>
      <c r="K209" s="48">
        <f t="shared" si="29"/>
        <v>287.76</v>
      </c>
      <c r="L209" s="48">
        <f t="shared" si="27"/>
        <v>7719.44976</v>
      </c>
      <c r="M209" s="89"/>
      <c r="N209" s="90"/>
      <c r="O209" s="91"/>
      <c r="P209" s="92"/>
    </row>
    <row r="210" s="2" customFormat="1" ht="92.1" customHeight="1" spans="1:16">
      <c r="A210" s="12">
        <v>10</v>
      </c>
      <c r="B210" s="29" t="s">
        <v>288</v>
      </c>
      <c r="C210" s="66" t="s">
        <v>289</v>
      </c>
      <c r="D210" s="16" t="s">
        <v>279</v>
      </c>
      <c r="E210" s="30">
        <v>624.405</v>
      </c>
      <c r="F210" s="72">
        <v>15</v>
      </c>
      <c r="G210" s="73">
        <v>40</v>
      </c>
      <c r="H210" s="72">
        <v>5.5</v>
      </c>
      <c r="I210" s="21">
        <v>2.9</v>
      </c>
      <c r="J210" s="30">
        <f t="shared" si="28"/>
        <v>5.706</v>
      </c>
      <c r="K210" s="48">
        <f t="shared" si="29"/>
        <v>69.106</v>
      </c>
      <c r="L210" s="48">
        <f t="shared" si="27"/>
        <v>43150.13193</v>
      </c>
      <c r="M210" s="89"/>
      <c r="N210" s="90"/>
      <c r="O210" s="91"/>
      <c r="P210" s="92"/>
    </row>
    <row r="211" s="2" customFormat="1" ht="63" customHeight="1" spans="1:16">
      <c r="A211" s="12">
        <v>11</v>
      </c>
      <c r="B211" s="29" t="s">
        <v>290</v>
      </c>
      <c r="C211" s="66" t="s">
        <v>291</v>
      </c>
      <c r="D211" s="16" t="s">
        <v>279</v>
      </c>
      <c r="E211" s="30">
        <v>294.36</v>
      </c>
      <c r="F211" s="72">
        <v>8</v>
      </c>
      <c r="G211" s="73">
        <v>20</v>
      </c>
      <c r="H211" s="72">
        <v>2.6</v>
      </c>
      <c r="I211" s="21">
        <v>2</v>
      </c>
      <c r="J211" s="30">
        <f t="shared" si="28"/>
        <v>2.934</v>
      </c>
      <c r="K211" s="48">
        <f t="shared" si="29"/>
        <v>35.534</v>
      </c>
      <c r="L211" s="48">
        <f t="shared" si="27"/>
        <v>10459.78824</v>
      </c>
      <c r="M211" s="89"/>
      <c r="N211" s="90"/>
      <c r="O211" s="91"/>
      <c r="P211" s="92"/>
    </row>
    <row r="212" s="2" customFormat="1" ht="48" customHeight="1" spans="1:21">
      <c r="A212" s="12">
        <v>12</v>
      </c>
      <c r="B212" s="29" t="s">
        <v>292</v>
      </c>
      <c r="C212" s="29" t="s">
        <v>293</v>
      </c>
      <c r="D212" s="16" t="s">
        <v>75</v>
      </c>
      <c r="E212" s="30">
        <v>50.14176</v>
      </c>
      <c r="F212" s="75">
        <v>19.31</v>
      </c>
      <c r="G212" s="73">
        <v>0</v>
      </c>
      <c r="H212" s="75">
        <v>0.25</v>
      </c>
      <c r="I212" s="25">
        <v>8.82</v>
      </c>
      <c r="J212" s="30">
        <f t="shared" si="28"/>
        <v>2.5542</v>
      </c>
      <c r="K212" s="48">
        <f t="shared" si="29"/>
        <v>30.9342</v>
      </c>
      <c r="L212" s="48">
        <f t="shared" si="27"/>
        <v>1551.095232192</v>
      </c>
      <c r="M212" s="89"/>
      <c r="N212" s="90"/>
      <c r="O212" s="91"/>
      <c r="P212" s="92"/>
      <c r="U212" s="2" t="s">
        <v>294</v>
      </c>
    </row>
    <row r="213" s="2" customFormat="1" ht="48" customHeight="1" spans="1:16">
      <c r="A213" s="76">
        <v>13</v>
      </c>
      <c r="B213" s="77" t="s">
        <v>295</v>
      </c>
      <c r="C213" s="77" t="s">
        <v>296</v>
      </c>
      <c r="D213" s="78" t="s">
        <v>279</v>
      </c>
      <c r="E213" s="79">
        <f>1.1*2.1*2+1.8*2.7*2</f>
        <v>14.34</v>
      </c>
      <c r="F213" s="80">
        <v>100</v>
      </c>
      <c r="G213" s="81">
        <v>200</v>
      </c>
      <c r="H213" s="80">
        <v>100</v>
      </c>
      <c r="I213" s="93">
        <v>76.29</v>
      </c>
      <c r="J213" s="79">
        <f t="shared" si="28"/>
        <v>42.8661</v>
      </c>
      <c r="K213" s="94">
        <f t="shared" si="29"/>
        <v>519.1561</v>
      </c>
      <c r="L213" s="94">
        <f t="shared" si="27"/>
        <v>7444.698474</v>
      </c>
      <c r="M213" s="89"/>
      <c r="N213" s="90"/>
      <c r="O213" s="91"/>
      <c r="P213" s="92"/>
    </row>
    <row r="214" s="2" customFormat="1" ht="48" customHeight="1" spans="1:16">
      <c r="A214" s="76">
        <v>14</v>
      </c>
      <c r="B214" s="77" t="s">
        <v>295</v>
      </c>
      <c r="C214" s="77" t="s">
        <v>297</v>
      </c>
      <c r="D214" s="78" t="s">
        <v>279</v>
      </c>
      <c r="E214" s="79">
        <f>1.1*2.1+1.8*2.7</f>
        <v>7.17</v>
      </c>
      <c r="F214" s="80">
        <v>80</v>
      </c>
      <c r="G214" s="81">
        <v>190</v>
      </c>
      <c r="H214" s="80">
        <v>90</v>
      </c>
      <c r="I214" s="93">
        <v>59</v>
      </c>
      <c r="J214" s="79">
        <f t="shared" si="28"/>
        <v>37.71</v>
      </c>
      <c r="K214" s="94">
        <f t="shared" si="29"/>
        <v>456.71</v>
      </c>
      <c r="L214" s="94">
        <f t="shared" si="27"/>
        <v>3274.6107</v>
      </c>
      <c r="M214" s="89"/>
      <c r="N214" s="90"/>
      <c r="O214" s="91"/>
      <c r="P214" s="92"/>
    </row>
    <row r="215" ht="27" customHeight="1" spans="1:13">
      <c r="A215" s="12" t="s">
        <v>31</v>
      </c>
      <c r="B215" s="17" t="s">
        <v>32</v>
      </c>
      <c r="C215" s="18"/>
      <c r="D215" s="16" t="s">
        <v>239</v>
      </c>
      <c r="E215" s="16">
        <v>1</v>
      </c>
      <c r="F215" s="20"/>
      <c r="G215" s="21"/>
      <c r="H215" s="20"/>
      <c r="I215" s="21"/>
      <c r="J215" s="30"/>
      <c r="K215" s="48"/>
      <c r="L215" s="49">
        <v>25000</v>
      </c>
      <c r="M215" s="50"/>
    </row>
    <row r="216" ht="27" customHeight="1" spans="1:13">
      <c r="A216" s="12" t="s">
        <v>33</v>
      </c>
      <c r="B216" s="17" t="s">
        <v>34</v>
      </c>
      <c r="C216" s="18"/>
      <c r="D216" s="16" t="s">
        <v>239</v>
      </c>
      <c r="E216" s="16">
        <v>1</v>
      </c>
      <c r="F216" s="20"/>
      <c r="G216" s="21"/>
      <c r="H216" s="20"/>
      <c r="I216" s="21"/>
      <c r="J216" s="30"/>
      <c r="K216" s="48"/>
      <c r="L216" s="49">
        <v>23000</v>
      </c>
      <c r="M216" s="50"/>
    </row>
    <row r="217" ht="27" customHeight="1" spans="1:13">
      <c r="A217" s="12" t="s">
        <v>35</v>
      </c>
      <c r="B217" s="17" t="s">
        <v>36</v>
      </c>
      <c r="C217" s="18"/>
      <c r="D217" s="16" t="s">
        <v>239</v>
      </c>
      <c r="E217" s="16">
        <v>1</v>
      </c>
      <c r="F217" s="20"/>
      <c r="G217" s="21"/>
      <c r="H217" s="20"/>
      <c r="I217" s="21"/>
      <c r="J217" s="30"/>
      <c r="K217" s="48"/>
      <c r="L217" s="49">
        <v>320000</v>
      </c>
      <c r="M217" s="50"/>
    </row>
    <row r="218" s="3" customFormat="1" ht="33" customHeight="1" spans="1:16">
      <c r="A218" s="82" t="s">
        <v>37</v>
      </c>
      <c r="B218" s="83" t="s">
        <v>38</v>
      </c>
      <c r="C218" s="84"/>
      <c r="D218" s="82" t="s">
        <v>298</v>
      </c>
      <c r="E218" s="85"/>
      <c r="F218" s="86"/>
      <c r="G218" s="87"/>
      <c r="H218" s="86"/>
      <c r="I218" s="86"/>
      <c r="J218" s="48"/>
      <c r="K218" s="48"/>
      <c r="L218" s="49">
        <f>L5+L16+L23+L199+L215+L216+L217</f>
        <v>4370274.70510291</v>
      </c>
      <c r="M218" s="50"/>
      <c r="N218" s="95"/>
      <c r="O218" s="95"/>
      <c r="P218" s="95"/>
    </row>
  </sheetData>
  <mergeCells count="27">
    <mergeCell ref="A1:M1"/>
    <mergeCell ref="F2:J2"/>
    <mergeCell ref="B5:C5"/>
    <mergeCell ref="B16:C16"/>
    <mergeCell ref="B23:C23"/>
    <mergeCell ref="B24:C24"/>
    <mergeCell ref="B78:C78"/>
    <mergeCell ref="B90:C90"/>
    <mergeCell ref="B123:C123"/>
    <mergeCell ref="B168:C168"/>
    <mergeCell ref="B199:C199"/>
    <mergeCell ref="B200:C200"/>
    <mergeCell ref="B215:C215"/>
    <mergeCell ref="B216:C216"/>
    <mergeCell ref="B217:C217"/>
    <mergeCell ref="B218:C218"/>
    <mergeCell ref="A2:A4"/>
    <mergeCell ref="B2:B4"/>
    <mergeCell ref="C2:C4"/>
    <mergeCell ref="D2:D4"/>
    <mergeCell ref="E2:E4"/>
    <mergeCell ref="F3:F4"/>
    <mergeCell ref="G3:G4"/>
    <mergeCell ref="H3:H4"/>
    <mergeCell ref="K2:K4"/>
    <mergeCell ref="L2:L4"/>
    <mergeCell ref="M2:M4"/>
  </mergeCells>
  <printOptions horizontalCentered="1"/>
  <pageMargins left="0.118055555555556" right="0.118055555555556" top="0.594444444444444" bottom="0" header="0.594444444444444" footer="0"/>
  <pageSetup paperSize="9" scale="76" fitToHeight="0" orientation="landscape"/>
  <headerFooter/>
  <rowBreaks count="1" manualBreakCount="1">
    <brk id="15" max="1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36" sqref="O36"/>
    </sheetView>
  </sheetViews>
  <sheetFormatPr defaultColWidth="9.16190476190476" defaultRowHeight="12"/>
  <sheetData/>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清单报价说明</vt:lpstr>
      <vt:lpstr>天逸供配电清单汇总表</vt:lpstr>
      <vt:lpstr>天逸供配电清单与计价表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张丽霞</cp:lastModifiedBy>
  <dcterms:created xsi:type="dcterms:W3CDTF">2021-05-07T15:13:00Z</dcterms:created>
  <cp:lastPrinted>2025-08-30T08:50:00Z</cp:lastPrinted>
  <dcterms:modified xsi:type="dcterms:W3CDTF">2025-09-09T07:32:41Z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4AAD1F029525405D8ED4273A9CCE4818_13</vt:lpwstr>
  </property>
  <property fmtid="{D5CDD505-2E9C-101B-9397-08002B2CF9AE}" pid="4" name="KSOReadingLayout">
    <vt:bool>true</vt:bool>
  </property>
</Properties>
</file>